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40" windowWidth="11940" windowHeight="6420" tabRatio="606" activeTab="5"/>
  </bookViews>
  <sheets>
    <sheet name="Income statement" sheetId="1" r:id="rId1"/>
    <sheet name="balance sheet" sheetId="2" r:id="rId2"/>
    <sheet name="equity statement" sheetId="3" r:id="rId3"/>
    <sheet name="detail cashflow statem" sheetId="4" state="hidden" r:id="rId4"/>
    <sheet name="key info" sheetId="5" state="hidden" r:id="rId5"/>
    <sheet name="cashflow" sheetId="6" r:id="rId6"/>
  </sheets>
  <externalReferences>
    <externalReference r:id="rId9"/>
    <externalReference r:id="rId10"/>
    <externalReference r:id="rId11"/>
    <externalReference r:id="rId12"/>
  </externalReferences>
  <definedNames>
    <definedName name="_xlnm.Print_Area" localSheetId="5">'cashflow'!$B$1:$H$79</definedName>
    <definedName name="_xlnm.Print_Area" localSheetId="2">'equity statement'!$A$1:$F$38</definedName>
    <definedName name="_xlnm.Print_Area" localSheetId="0">'Income statement'!$A$1:$H$59</definedName>
  </definedNames>
  <calcPr fullCalcOnLoad="1"/>
</workbook>
</file>

<file path=xl/sharedStrings.xml><?xml version="1.0" encoding="utf-8"?>
<sst xmlns="http://schemas.openxmlformats.org/spreadsheetml/2006/main" count="384" uniqueCount="205">
  <si>
    <t>RM’000</t>
  </si>
  <si>
    <t>Revenue</t>
  </si>
  <si>
    <t>Profit before taxation</t>
  </si>
  <si>
    <t xml:space="preserve"> - Basic</t>
  </si>
  <si>
    <t>RM'000</t>
  </si>
  <si>
    <t>Current Assets</t>
  </si>
  <si>
    <t>Share Capital</t>
  </si>
  <si>
    <t>Net tangible assets per share (RM)</t>
  </si>
  <si>
    <t>Adjustments for :</t>
  </si>
  <si>
    <t>Operating profit before working capital changes</t>
  </si>
  <si>
    <t>Interest paid</t>
  </si>
  <si>
    <t>Share Premium</t>
  </si>
  <si>
    <t>Retained Profits</t>
  </si>
  <si>
    <t>TO DATE</t>
  </si>
  <si>
    <t xml:space="preserve">CURRENT YEAR </t>
  </si>
  <si>
    <t xml:space="preserve">30/06/2002 </t>
  </si>
  <si>
    <t>30/06/2001</t>
  </si>
  <si>
    <t>30/06/2002</t>
  </si>
  <si>
    <t>SUMMARY OF KEY FINANCIAL INFORMATION</t>
  </si>
  <si>
    <t>INDIVIDUAL PERIOD</t>
  </si>
  <si>
    <t>CUMMULATIVE PERIOD</t>
  </si>
  <si>
    <t>CURRENT YEAR QUARTER</t>
  </si>
  <si>
    <t>PRECEDING YEAR CORRESPONDING QUARTER</t>
  </si>
  <si>
    <t>PRECEDING YEAR CORRESPONDING PERIOD</t>
  </si>
  <si>
    <t>CURRENT YEAR        TO DATE</t>
  </si>
  <si>
    <t>N/A</t>
  </si>
  <si>
    <t xml:space="preserve">        </t>
  </si>
  <si>
    <t>PRECEDING YEAR</t>
  </si>
  <si>
    <t>CORRESPONDING</t>
  </si>
  <si>
    <t>AS AT END OF</t>
  </si>
  <si>
    <t>CURRENT QUARTER</t>
  </si>
  <si>
    <t>AS AT PRECEDING</t>
  </si>
  <si>
    <t>FINANCIAL YEAR END</t>
  </si>
  <si>
    <t>Cost of sales</t>
  </si>
  <si>
    <t>Gross profit</t>
  </si>
  <si>
    <t>Income tax expense</t>
  </si>
  <si>
    <t>Attributable to:</t>
  </si>
  <si>
    <t>ASSETS</t>
  </si>
  <si>
    <t>Non-current assets</t>
  </si>
  <si>
    <t>Total Assets</t>
  </si>
  <si>
    <t>EQUITY AND LIABILITIES</t>
  </si>
  <si>
    <t>Non-current liabilities</t>
  </si>
  <si>
    <t>Current Liabilities</t>
  </si>
  <si>
    <t>Total liabilities</t>
  </si>
  <si>
    <t>Total equity and liabilities</t>
  </si>
  <si>
    <t>Net profit for the period</t>
  </si>
  <si>
    <t>Profit/(Loss) Before Tax</t>
  </si>
  <si>
    <t>Basic Earning/(Loss) Per Share (sen)</t>
  </si>
  <si>
    <t>Net cash generated from operating activities</t>
  </si>
  <si>
    <t>Profit/(Loss) Attributable to</t>
  </si>
  <si>
    <t>ordinary equity holders of the parent</t>
  </si>
  <si>
    <t>Proposed/ Declared Dividend Per Share (sen)</t>
  </si>
  <si>
    <t>Net  Assets Per Share Attributable to ordinary equity holders of the parent (RM)</t>
  </si>
  <si>
    <t>Profit/(Loss) For The Period</t>
  </si>
  <si>
    <t>Other operating income</t>
  </si>
  <si>
    <t>Finance costs</t>
  </si>
  <si>
    <t>Information and the Accountants' Report for the Financial Year ended 31 December 2008 as disclosed in the Prospectus</t>
  </si>
  <si>
    <t>Work-in-progress</t>
  </si>
  <si>
    <t>Inventories</t>
  </si>
  <si>
    <t>Other receivables,deposits &amp; prepayment</t>
  </si>
  <si>
    <t xml:space="preserve">Equity </t>
  </si>
  <si>
    <t>Share capital</t>
  </si>
  <si>
    <t>Hire purchase creditors</t>
  </si>
  <si>
    <t xml:space="preserve">Trade payables </t>
  </si>
  <si>
    <t>Short term borrowings</t>
  </si>
  <si>
    <t>Tax payables</t>
  </si>
  <si>
    <t>Total Equity</t>
  </si>
  <si>
    <t>CASH FLOWS FROM OPERATING ACTIVITIES</t>
  </si>
  <si>
    <t>Depreciation of property, plant and equipment</t>
  </si>
  <si>
    <t>Interest expense</t>
  </si>
  <si>
    <t>Amortisation of prepaid land lease payments</t>
  </si>
  <si>
    <t>Interest income</t>
  </si>
  <si>
    <t>Unrealised gain on foreign exchange</t>
  </si>
  <si>
    <t>Increase in trade payables</t>
  </si>
  <si>
    <t>Tax paid</t>
  </si>
  <si>
    <t>CASH FLOWS FROM INVESTING ACTIVITIES</t>
  </si>
  <si>
    <t>Short term and fixed deposits interest received</t>
  </si>
  <si>
    <t>Purchase of property, plant and equipment</t>
  </si>
  <si>
    <t>Net cash used in investing activities</t>
  </si>
  <si>
    <t>CASH FLOWS FROM FINANCING ACTIVITIES</t>
  </si>
  <si>
    <t>Payment of hire purchase interest</t>
  </si>
  <si>
    <t>Repayment of hire purchase creditors</t>
  </si>
  <si>
    <t>UNAUDITED</t>
  </si>
  <si>
    <t>As at</t>
  </si>
  <si>
    <t>Notes:</t>
  </si>
  <si>
    <t>Short term and fixed deposits with licensed banks</t>
  </si>
  <si>
    <t>Cash and bank balances</t>
  </si>
  <si>
    <t>Bank overdraft</t>
  </si>
  <si>
    <t>UNAUDITED CONDENSED CONSOLIDATED INCOME STATEMENTS</t>
  </si>
  <si>
    <t>FOR THE SECOND QUARTER ENDED 30 JUNE 2009</t>
  </si>
  <si>
    <t>Individual Quarter</t>
  </si>
  <si>
    <t xml:space="preserve">UNAUDITED CONDENSED CONSOLIDATED BALANCE SHEET </t>
  </si>
  <si>
    <t>UNAUDITED CONDENSED CONSOLIDATED STATEMENT OF CHANGES IN EQUITY</t>
  </si>
  <si>
    <t>UNAUDITED CONDENSED CONSOLIDATED CASH FLOW STATEMENT</t>
  </si>
  <si>
    <t>Decrease/(Increase) in inventories</t>
  </si>
  <si>
    <t>(Increase )in work-in-progress</t>
  </si>
  <si>
    <t>Placement of fixed deposits</t>
  </si>
  <si>
    <t>Payment  of term loan interest</t>
  </si>
  <si>
    <t>Repayment of term loan</t>
  </si>
  <si>
    <t xml:space="preserve">less FD pleadged with licenced banks </t>
  </si>
  <si>
    <t>31 December 2008</t>
  </si>
  <si>
    <t>****</t>
  </si>
  <si>
    <t>Acquisition of subsidiary on 6 May 2009</t>
  </si>
  <si>
    <t>The Condensed Consolidated  Cash Flow Statement should be read in conjunction with the Proforma Consolidated Financial</t>
  </si>
  <si>
    <r>
      <t xml:space="preserve">of the Company dated 29 </t>
    </r>
    <r>
      <rPr>
        <strike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June 2009 and the accompanying notes attached to this interim financial report.</t>
    </r>
  </si>
  <si>
    <t>Cash and cash equivalents comprises :-</t>
  </si>
  <si>
    <t>(Decrease) in other payables and accruals</t>
  </si>
  <si>
    <t xml:space="preserve"> Quarter Ended </t>
  </si>
  <si>
    <t xml:space="preserve"> </t>
  </si>
  <si>
    <t>Cash and cash equivalents at beginning of the period</t>
  </si>
  <si>
    <t>Cash and cash equivalents at the end  of the period</t>
  </si>
  <si>
    <t>Negative Goodwill arising from consolidation</t>
  </si>
  <si>
    <t>Decrease in trade receivables</t>
  </si>
  <si>
    <t>(Increase) in other receivables, deposits and prepayments</t>
  </si>
  <si>
    <t>Net Cash generated from operations</t>
  </si>
  <si>
    <t>Effect of acquisition of subsidiary,net of cash acquired</t>
  </si>
  <si>
    <t>Net (decrease) in bill payable</t>
  </si>
  <si>
    <t>Dividend paid to former shareholders</t>
  </si>
  <si>
    <t>Net cash used in  financing activities</t>
  </si>
  <si>
    <t>Net decrease In cash and cash equivalents equivalents</t>
  </si>
  <si>
    <t>Adjustments for Non Cash items</t>
  </si>
  <si>
    <t>Property, plant and equipment</t>
  </si>
  <si>
    <t>Prepaid land lease payment</t>
  </si>
  <si>
    <t>Trade receivables</t>
  </si>
  <si>
    <t>Short term and fixed  deposits with licensed banks</t>
  </si>
  <si>
    <t>Reserves</t>
  </si>
  <si>
    <t>Long term borrowings</t>
  </si>
  <si>
    <t>Deferred taxation</t>
  </si>
  <si>
    <t>Other payables and accruals</t>
  </si>
  <si>
    <t>**** denote RM2.00</t>
  </si>
  <si>
    <t>Net decrease in bills  payable</t>
  </si>
  <si>
    <t>AUDITED</t>
  </si>
  <si>
    <t>Total equity</t>
  </si>
  <si>
    <t xml:space="preserve">  Attributable to equity holders of the Company</t>
  </si>
  <si>
    <t>HANDAL RESOURCES  BERHAD (816839-X)</t>
  </si>
  <si>
    <t>***</t>
  </si>
  <si>
    <t>*** denote RM2.00</t>
  </si>
  <si>
    <r>
      <t xml:space="preserve">Cumulative Period </t>
    </r>
    <r>
      <rPr>
        <b/>
        <strike/>
        <sz val="11"/>
        <rFont val="Arial"/>
        <family val="2"/>
      </rPr>
      <t xml:space="preserve"> </t>
    </r>
  </si>
  <si>
    <r>
      <t>Preceding Year Corresponding</t>
    </r>
    <r>
      <rPr>
        <b/>
        <strike/>
        <sz val="11"/>
        <rFont val="Arial"/>
        <family val="2"/>
      </rPr>
      <t xml:space="preserve"> </t>
    </r>
    <r>
      <rPr>
        <b/>
        <sz val="11"/>
        <rFont val="Arial"/>
        <family val="2"/>
      </rPr>
      <t>Quarter Ended</t>
    </r>
  </si>
  <si>
    <r>
      <t>Preceding Year  Corresponding period</t>
    </r>
    <r>
      <rPr>
        <b/>
        <strike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Ended</t>
    </r>
  </si>
  <si>
    <t>(i)</t>
  </si>
  <si>
    <t>(ii)</t>
  </si>
  <si>
    <t>(iii)</t>
  </si>
  <si>
    <t xml:space="preserve">The Condensed Consolidated Income Statement should be read in conjunction with the Proforma Consolidated Financial </t>
  </si>
  <si>
    <t>the Company dated  29  June 2009 and the accompanying notes attached to this interim financial report.</t>
  </si>
  <si>
    <t xml:space="preserve">The Condensed Consolidated  Balance Sheet should be read in conjunction with the Proforma Consolidated </t>
  </si>
  <si>
    <t xml:space="preserve">in the Prospectus of the Company dated 29 June 2009 and the accompanying notes attached to this interim financial </t>
  </si>
  <si>
    <t>report.</t>
  </si>
  <si>
    <t>Profit  before taxation</t>
  </si>
  <si>
    <t>Profit after tax for the period</t>
  </si>
  <si>
    <t>Equity holders of the Company</t>
  </si>
  <si>
    <t xml:space="preserve">Information and the Accountants' Report for the financial year ended 31 December 2008 as disclosed in the Prospectus of </t>
  </si>
  <si>
    <t>Net  Assets Per Share Attributable to ordinary equity holders of the Company (RM)</t>
  </si>
  <si>
    <t xml:space="preserve">Financial Information and the Accountants' Report for the financial year ended 31 December 2008 as disclosed </t>
  </si>
  <si>
    <t xml:space="preserve">The net assets per share attributed to ordinary equity holders of the Company  is calculated based on the net assets </t>
  </si>
  <si>
    <t>Increase in work-in-progress</t>
  </si>
  <si>
    <t>Decrease in other receivables, deposits and prepayments</t>
  </si>
  <si>
    <t>Decrease in other payables and accruals</t>
  </si>
  <si>
    <t>Net cash generated from  investing activities</t>
  </si>
  <si>
    <t>Cash and cash equivalents at  end  of the period</t>
  </si>
  <si>
    <t>Information and the Accountants' Report for the financial year ended 31 December 2008 as disclosed in the Prospectus</t>
  </si>
  <si>
    <t>Balance as at 1 April 2009</t>
  </si>
  <si>
    <t>Depreciation and amortisation cost</t>
  </si>
  <si>
    <t>Administration and other operating expenses</t>
  </si>
  <si>
    <t>Earnings  per share (sen):</t>
  </si>
  <si>
    <t xml:space="preserve"> FD pledged with licenced banks </t>
  </si>
  <si>
    <t>subsidiary acquired on 6 May 2009. Included therein was negative goodwill of RM1.12 million recognized</t>
  </si>
  <si>
    <t>following the acquisition of the subsidiary,Handal Offshore Services Sdn Bhd (’HOSSB’).</t>
  </si>
  <si>
    <t>FOR THE THIRD QUARTER ENDED 30 SEPTEMBER 2009</t>
  </si>
  <si>
    <t>Current Quarter ended</t>
  </si>
  <si>
    <t>30 September 2009</t>
  </si>
  <si>
    <t>30 September 2008</t>
  </si>
  <si>
    <t xml:space="preserve">For the period: 6 May 2009 (Date of acquisition of subsidiary) to </t>
  </si>
  <si>
    <t>AS AT 30 SEPTEMBER 2009</t>
  </si>
  <si>
    <t>Public Issue</t>
  </si>
  <si>
    <t>Balance as at 30 September 2009</t>
  </si>
  <si>
    <t>FOR THE PERIOD ENDED 30 SEPTEMBER 2009</t>
  </si>
  <si>
    <t>For the period: 6 May 2009 (Date of acquisition of subsidiary) to 30 September 2009</t>
  </si>
  <si>
    <r>
      <t>Preceding Year  Corresponding period</t>
    </r>
    <r>
      <rPr>
        <b/>
        <strike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Ended 30September 2008</t>
    </r>
  </si>
  <si>
    <t xml:space="preserve">Basic earnings per share for the quarter and financial period is calculated based on the net profit  divided by the weighted </t>
  </si>
  <si>
    <t>average number of ordinary shares for the  quarter and financial period respectively.</t>
  </si>
  <si>
    <t xml:space="preserve">Share premium </t>
  </si>
  <si>
    <t>as at 30 September 2009 divided  by the number of ordinary shares of 90,000,000.</t>
  </si>
  <si>
    <t>******</t>
  </si>
  <si>
    <t>Increase in Inventories</t>
  </si>
  <si>
    <t>Increase in trade receivables</t>
  </si>
  <si>
    <t>Draw down  of term loan</t>
  </si>
  <si>
    <t>Draw down of medium term notes</t>
  </si>
  <si>
    <t>Proceed from issuance of shares</t>
  </si>
  <si>
    <t>Expenses relating to flotation exercise</t>
  </si>
  <si>
    <t>Dividend paid</t>
  </si>
  <si>
    <r>
      <t xml:space="preserve">of the Company dated 29  </t>
    </r>
    <r>
      <rPr>
        <sz val="13"/>
        <color indexed="8"/>
        <rFont val="Arial"/>
        <family val="2"/>
      </rPr>
      <t>June 2009 and the accompanying notes attached to this interim financial report.</t>
    </r>
  </si>
  <si>
    <t>Decrease in trade payables</t>
  </si>
  <si>
    <t xml:space="preserve">Net increase in cash and cash equivalents </t>
  </si>
  <si>
    <t xml:space="preserve">Weighted average no. of ordinary </t>
  </si>
  <si>
    <t>shares in issue (' 000)</t>
  </si>
  <si>
    <t>******The results for the quarter and period ended 30 September 2009 reflected the post-acquisition performances of</t>
  </si>
  <si>
    <t>Cash on hand and at bank</t>
  </si>
  <si>
    <t>Less: Expenses relating to flotation exercise**</t>
  </si>
  <si>
    <t>Note **</t>
  </si>
  <si>
    <t xml:space="preserve"> launching of prospectus,listing roadshow with fund managers and investment bankers and Public Relation exercise. </t>
  </si>
  <si>
    <t>These expenses consist of RM1,400,000 professional fees for listing exercise and RM1,184,000 expenses incurred during</t>
  </si>
  <si>
    <t xml:space="preserve">The Condensed Consolidated  Statement of Changes in Equity should be read in conjunction with the Proforma consolidated </t>
  </si>
  <si>
    <t>Financial Information and the Accountants' Report for the financial year ended 31 December 2008 as disclosed in the</t>
  </si>
  <si>
    <t xml:space="preserve"> Prospectus of the Company dated 29  June 2009 and the accompanying notes attached to this interim financial report.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</si>
</sst>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#,##0.000"/>
    <numFmt numFmtId="169" formatCode="0_);\(0\)"/>
    <numFmt numFmtId="170" formatCode="00000"/>
    <numFmt numFmtId="171" formatCode="0.0"/>
    <numFmt numFmtId="172" formatCode="0.E+00"/>
    <numFmt numFmtId="173" formatCode="000\-00\-0000"/>
    <numFmt numFmtId="174" formatCode="_(* #,##0.0_);_(* \(#,##0.0\);_(* &quot;-&quot;_);_(@_)"/>
    <numFmt numFmtId="175" formatCode="_(* #,##0.00_);_(* \(#,##0.00\);_(* &quot;-&quot;_);_(@_)"/>
    <numFmt numFmtId="176" formatCode="#,##0.0_);\(#,##0.0\)"/>
    <numFmt numFmtId="177" formatCode="#,##0.000_);\(#,##0.000\)"/>
    <numFmt numFmtId="178" formatCode="#,##0.0000_);\(#,##0.0000\)"/>
    <numFmt numFmtId="179" formatCode="#,##0.00000_);\(#,##0.00000\)"/>
    <numFmt numFmtId="180" formatCode="#,##0.000000_);\(#,##0.000000\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_);_(* \(#,##0.000\);_(* &quot;-&quot;_);_(@_)"/>
    <numFmt numFmtId="186" formatCode="_(* #,##0.0000_);_(* \(#,##0.0000\);_(* &quot;-&quot;_);_(@_)"/>
    <numFmt numFmtId="187" formatCode="_(* #,##0.00000_);_(* \(#,##0.00000\);_(* &quot;-&quot;_);_(@_)"/>
    <numFmt numFmtId="188" formatCode="_(* #,##0.000000_);_(* \(#,##0.000000\);_(* &quot;-&quot;_);_(@_)"/>
    <numFmt numFmtId="189" formatCode="_(* #,##0.0000000_);_(* \(#,##0.0000000\);_(* &quot;-&quot;_);_(@_)"/>
    <numFmt numFmtId="190" formatCode="_(* #,##0.00000000_);_(* \(#,##0.00000000\);_(* &quot;-&quot;_);_(@_)"/>
    <numFmt numFmtId="191" formatCode="_(* #,##0.000000000_);_(* \(#,##0.000000000\);_(* &quot;-&quot;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6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color indexed="8"/>
      <name val="Arial"/>
      <family val="2"/>
    </font>
    <font>
      <b/>
      <strike/>
      <sz val="11"/>
      <name val="Arial"/>
      <family val="2"/>
    </font>
    <font>
      <sz val="11"/>
      <color indexed="12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trike/>
      <sz val="12"/>
      <color indexed="12"/>
      <name val="Arial"/>
      <family val="2"/>
    </font>
    <font>
      <sz val="12"/>
      <color indexed="12"/>
      <name val="Arial"/>
      <family val="2"/>
    </font>
    <font>
      <u val="single"/>
      <sz val="11"/>
      <name val="Arial"/>
      <family val="2"/>
    </font>
    <font>
      <b/>
      <sz val="11"/>
      <color indexed="12"/>
      <name val="Arial"/>
      <family val="2"/>
    </font>
    <font>
      <sz val="14"/>
      <name val="Arial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i/>
      <sz val="10"/>
      <color indexed="59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i/>
      <sz val="11"/>
      <color indexed="59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i/>
      <sz val="10"/>
      <color theme="2" tint="-0.8999800086021423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i/>
      <sz val="11"/>
      <color theme="2" tint="-0.8999800086021423"/>
      <name val="Arial"/>
      <family val="2"/>
    </font>
    <font>
      <sz val="13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37" fontId="0" fillId="0" borderId="0" xfId="0" applyNumberFormat="1" applyAlignment="1">
      <alignment horizontal="center"/>
    </xf>
    <xf numFmtId="39" fontId="0" fillId="0" borderId="0" xfId="0" applyNumberFormat="1" applyAlignment="1">
      <alignment horizontal="center"/>
    </xf>
    <xf numFmtId="37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166" fontId="5" fillId="0" borderId="0" xfId="42" applyNumberFormat="1" applyFont="1" applyAlignment="1">
      <alignment horizontal="right" vertical="top" wrapText="1"/>
    </xf>
    <xf numFmtId="166" fontId="5" fillId="0" borderId="10" xfId="42" applyNumberFormat="1" applyFont="1" applyBorder="1" applyAlignment="1">
      <alignment horizontal="right" vertical="top" wrapText="1"/>
    </xf>
    <xf numFmtId="166" fontId="5" fillId="0" borderId="11" xfId="42" applyNumberFormat="1" applyFont="1" applyBorder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166" fontId="5" fillId="0" borderId="10" xfId="42" applyNumberFormat="1" applyFont="1" applyBorder="1" applyAlignment="1">
      <alignment vertical="top" wrapText="1"/>
    </xf>
    <xf numFmtId="166" fontId="5" fillId="0" borderId="12" xfId="42" applyNumberFormat="1" applyFont="1" applyBorder="1" applyAlignment="1">
      <alignment horizontal="right" vertical="top" wrapText="1"/>
    </xf>
    <xf numFmtId="166" fontId="5" fillId="0" borderId="0" xfId="42" applyNumberFormat="1" applyFont="1" applyBorder="1" applyAlignment="1">
      <alignment horizontal="right" vertical="top" wrapText="1"/>
    </xf>
    <xf numFmtId="166" fontId="0" fillId="0" borderId="0" xfId="42" applyNumberFormat="1" applyFont="1" applyAlignment="1">
      <alignment horizontal="right" vertical="top" wrapText="1"/>
    </xf>
    <xf numFmtId="166" fontId="0" fillId="0" borderId="10" xfId="42" applyNumberFormat="1" applyFont="1" applyBorder="1" applyAlignment="1">
      <alignment horizontal="right" vertical="top" wrapText="1"/>
    </xf>
    <xf numFmtId="166" fontId="0" fillId="0" borderId="0" xfId="42" applyNumberFormat="1" applyFont="1" applyBorder="1" applyAlignment="1">
      <alignment horizontal="right" vertical="top" wrapText="1"/>
    </xf>
    <xf numFmtId="166" fontId="0" fillId="0" borderId="0" xfId="42" applyNumberFormat="1" applyFont="1" applyAlignment="1">
      <alignment/>
    </xf>
    <xf numFmtId="166" fontId="0" fillId="0" borderId="12" xfId="42" applyNumberFormat="1" applyFont="1" applyBorder="1" applyAlignment="1">
      <alignment horizontal="right" vertical="top" wrapText="1"/>
    </xf>
    <xf numFmtId="166" fontId="5" fillId="0" borderId="13" xfId="42" applyNumberFormat="1" applyFont="1" applyBorder="1" applyAlignment="1">
      <alignment horizontal="right" vertical="top" wrapText="1"/>
    </xf>
    <xf numFmtId="166" fontId="0" fillId="0" borderId="13" xfId="42" applyNumberFormat="1" applyFont="1" applyBorder="1" applyAlignment="1">
      <alignment horizontal="right" vertical="top" wrapText="1"/>
    </xf>
    <xf numFmtId="0" fontId="4" fillId="0" borderId="0" xfId="0" applyFont="1" applyAlignment="1">
      <alignment horizontal="justify" vertical="top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61" fillId="0" borderId="0" xfId="0" applyFont="1" applyAlignment="1">
      <alignment vertical="top" wrapText="1"/>
    </xf>
    <xf numFmtId="0" fontId="61" fillId="0" borderId="0" xfId="0" applyFont="1" applyAlignment="1">
      <alignment horizontal="justify" vertical="top" wrapText="1"/>
    </xf>
    <xf numFmtId="0" fontId="61" fillId="0" borderId="0" xfId="0" applyFont="1" applyAlignment="1">
      <alignment horizontal="left" vertical="top"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166" fontId="0" fillId="0" borderId="14" xfId="0" applyNumberFormat="1" applyFont="1" applyBorder="1" applyAlignment="1">
      <alignment/>
    </xf>
    <xf numFmtId="0" fontId="63" fillId="0" borderId="0" xfId="0" applyFont="1" applyAlignment="1">
      <alignment/>
    </xf>
    <xf numFmtId="0" fontId="0" fillId="0" borderId="14" xfId="0" applyFont="1" applyBorder="1" applyAlignment="1">
      <alignment horizontal="right"/>
    </xf>
    <xf numFmtId="166" fontId="4" fillId="0" borderId="0" xfId="42" applyNumberFormat="1" applyFont="1" applyAlignment="1">
      <alignment horizontal="right" vertical="top" wrapText="1"/>
    </xf>
    <xf numFmtId="166" fontId="4" fillId="0" borderId="10" xfId="42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166" fontId="0" fillId="0" borderId="0" xfId="0" applyNumberFormat="1" applyAlignment="1">
      <alignment/>
    </xf>
    <xf numFmtId="166" fontId="4" fillId="0" borderId="10" xfId="42" applyNumberFormat="1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64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7" fontId="5" fillId="0" borderId="15" xfId="0" applyNumberFormat="1" applyFont="1" applyFill="1" applyBorder="1" applyAlignment="1">
      <alignment horizontal="center"/>
    </xf>
    <xf numFmtId="37" fontId="5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37" fontId="5" fillId="0" borderId="0" xfId="0" applyNumberFormat="1" applyFont="1" applyFill="1" applyAlignment="1">
      <alignment horizontal="center"/>
    </xf>
    <xf numFmtId="37" fontId="5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37" fontId="5" fillId="0" borderId="14" xfId="0" applyNumberFormat="1" applyFont="1" applyBorder="1" applyAlignment="1">
      <alignment horizontal="center"/>
    </xf>
    <xf numFmtId="39" fontId="5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37" fontId="13" fillId="0" borderId="0" xfId="0" applyNumberFormat="1" applyFont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37" fontId="14" fillId="0" borderId="0" xfId="0" applyNumberFormat="1" applyFont="1" applyBorder="1" applyAlignment="1">
      <alignment horizontal="center"/>
    </xf>
    <xf numFmtId="37" fontId="14" fillId="0" borderId="0" xfId="0" applyNumberFormat="1" applyFont="1" applyAlignment="1">
      <alignment/>
    </xf>
    <xf numFmtId="0" fontId="14" fillId="0" borderId="0" xfId="0" applyFont="1" applyAlignment="1">
      <alignment/>
    </xf>
    <xf numFmtId="37" fontId="14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37" fontId="14" fillId="0" borderId="0" xfId="0" applyNumberFormat="1" applyFont="1" applyAlignment="1">
      <alignment horizontal="center"/>
    </xf>
    <xf numFmtId="37" fontId="13" fillId="0" borderId="14" xfId="0" applyNumberFormat="1" applyFont="1" applyBorder="1" applyAlignment="1">
      <alignment horizontal="center"/>
    </xf>
    <xf numFmtId="0" fontId="13" fillId="0" borderId="0" xfId="0" applyFont="1" applyAlignment="1">
      <alignment/>
    </xf>
    <xf numFmtId="37" fontId="14" fillId="0" borderId="16" xfId="0" applyNumberFormat="1" applyFont="1" applyBorder="1" applyAlignment="1">
      <alignment horizontal="center"/>
    </xf>
    <xf numFmtId="39" fontId="14" fillId="0" borderId="0" xfId="0" applyNumberFormat="1" applyFont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65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6" fontId="5" fillId="0" borderId="0" xfId="42" applyNumberFormat="1" applyFont="1" applyAlignment="1">
      <alignment horizontal="center" vertical="center"/>
    </xf>
    <xf numFmtId="166" fontId="4" fillId="0" borderId="14" xfId="42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vertical="center"/>
    </xf>
    <xf numFmtId="37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4" fillId="0" borderId="0" xfId="0" applyFont="1" applyAlignment="1">
      <alignment horizontal="justify" vertical="top" wrapText="1"/>
    </xf>
    <xf numFmtId="0" fontId="64" fillId="0" borderId="0" xfId="0" applyFont="1" applyAlignment="1">
      <alignment vertical="top" wrapText="1"/>
    </xf>
    <xf numFmtId="166" fontId="5" fillId="0" borderId="0" xfId="42" applyNumberFormat="1" applyFont="1" applyAlignment="1">
      <alignment/>
    </xf>
    <xf numFmtId="0" fontId="64" fillId="0" borderId="0" xfId="0" applyFont="1" applyAlignment="1">
      <alignment horizontal="left" vertical="top" wrapText="1"/>
    </xf>
    <xf numFmtId="166" fontId="5" fillId="0" borderId="0" xfId="0" applyNumberFormat="1" applyFont="1" applyAlignment="1">
      <alignment/>
    </xf>
    <xf numFmtId="0" fontId="66" fillId="0" borderId="0" xfId="0" applyFont="1" applyAlignment="1">
      <alignment/>
    </xf>
    <xf numFmtId="0" fontId="13" fillId="0" borderId="0" xfId="0" applyFont="1" applyAlignment="1">
      <alignment horizontal="right"/>
    </xf>
    <xf numFmtId="37" fontId="14" fillId="0" borderId="0" xfId="0" applyNumberFormat="1" applyFont="1" applyBorder="1" applyAlignment="1">
      <alignment horizontal="right"/>
    </xf>
    <xf numFmtId="37" fontId="14" fillId="0" borderId="10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37" fontId="13" fillId="0" borderId="14" xfId="0" applyNumberFormat="1" applyFont="1" applyBorder="1" applyAlignment="1">
      <alignment horizontal="right"/>
    </xf>
    <xf numFmtId="166" fontId="4" fillId="0" borderId="0" xfId="42" applyNumberFormat="1" applyFont="1" applyAlignment="1">
      <alignment horizontal="center" vertical="center"/>
    </xf>
    <xf numFmtId="166" fontId="4" fillId="0" borderId="12" xfId="42" applyNumberFormat="1" applyFont="1" applyBorder="1" applyAlignment="1">
      <alignment horizontal="right" vertical="top" wrapText="1"/>
    </xf>
    <xf numFmtId="166" fontId="4" fillId="0" borderId="0" xfId="42" applyNumberFormat="1" applyFont="1" applyBorder="1" applyAlignment="1">
      <alignment horizontal="right" vertical="top" wrapText="1"/>
    </xf>
    <xf numFmtId="166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 horizontal="right"/>
    </xf>
    <xf numFmtId="166" fontId="5" fillId="0" borderId="16" xfId="42" applyNumberFormat="1" applyFont="1" applyBorder="1" applyAlignment="1">
      <alignment horizontal="right" vertical="top" wrapText="1"/>
    </xf>
    <xf numFmtId="37" fontId="5" fillId="0" borderId="12" xfId="42" applyNumberFormat="1" applyFont="1" applyBorder="1" applyAlignment="1">
      <alignment horizontal="center"/>
    </xf>
    <xf numFmtId="37" fontId="5" fillId="0" borderId="12" xfId="0" applyNumberFormat="1" applyFont="1" applyBorder="1" applyAlignment="1">
      <alignment horizontal="center"/>
    </xf>
    <xf numFmtId="37" fontId="14" fillId="0" borderId="16" xfId="0" applyNumberFormat="1" applyFont="1" applyBorder="1" applyAlignment="1">
      <alignment horizontal="right"/>
    </xf>
    <xf numFmtId="0" fontId="5" fillId="33" borderId="0" xfId="0" applyFont="1" applyFill="1" applyAlignment="1">
      <alignment/>
    </xf>
    <xf numFmtId="166" fontId="6" fillId="34" borderId="0" xfId="42" applyNumberFormat="1" applyFont="1" applyFill="1" applyAlignment="1">
      <alignment/>
    </xf>
    <xf numFmtId="9" fontId="5" fillId="0" borderId="0" xfId="57" applyFont="1" applyAlignment="1">
      <alignment horizontal="center"/>
    </xf>
    <xf numFmtId="166" fontId="14" fillId="0" borderId="10" xfId="42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right"/>
    </xf>
    <xf numFmtId="3" fontId="19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44" fillId="0" borderId="0" xfId="0" applyFont="1" applyAlignment="1">
      <alignment/>
    </xf>
    <xf numFmtId="166" fontId="5" fillId="0" borderId="10" xfId="42" applyNumberFormat="1" applyFont="1" applyBorder="1" applyAlignment="1">
      <alignment/>
    </xf>
    <xf numFmtId="0" fontId="67" fillId="0" borderId="0" xfId="0" applyFont="1" applyAlignment="1">
      <alignment/>
    </xf>
    <xf numFmtId="0" fontId="6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4" fillId="35" borderId="17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14" fillId="0" borderId="0" xfId="0" applyFont="1" applyAlignment="1">
      <alignment wrapText="1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justify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1" fillId="35" borderId="17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U7GWVCF3\link%20Handal%20Group%20cashflow%20to%20BS%20&amp;%20PL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U7GWVCF3\Handal%20Group%20perf6.09.2nd%20draf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andal%20Group%20perf9.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link%20Handal%20Group%20cashflow%20to%20BS%20&amp;%20PL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S"/>
      <sheetName val="NBV"/>
      <sheetName val="acq of sub."/>
      <sheetName val="Income st"/>
      <sheetName val="cf.reference"/>
      <sheetName val="cashflow."/>
      <sheetName val="DSCR"/>
    </sheetNames>
    <sheetDataSet>
      <sheetData sheetId="6">
        <row r="8">
          <cell r="D8">
            <v>3491.3136340504434</v>
          </cell>
        </row>
        <row r="12">
          <cell r="D12">
            <v>363.5</v>
          </cell>
        </row>
        <row r="13">
          <cell r="D13">
            <v>265</v>
          </cell>
        </row>
        <row r="14">
          <cell r="D14">
            <v>7.4</v>
          </cell>
        </row>
        <row r="15">
          <cell r="D15">
            <v>0</v>
          </cell>
        </row>
        <row r="16">
          <cell r="D16">
            <v>-97</v>
          </cell>
        </row>
        <row r="17">
          <cell r="D17">
            <v>-1123.228034050444</v>
          </cell>
        </row>
        <row r="22">
          <cell r="D22">
            <v>0</v>
          </cell>
        </row>
        <row r="23">
          <cell r="D23">
            <v>-867.4733900000028</v>
          </cell>
        </row>
        <row r="24">
          <cell r="D24">
            <v>78.74748</v>
          </cell>
        </row>
        <row r="25">
          <cell r="D25">
            <v>669.1108099999999</v>
          </cell>
        </row>
        <row r="26">
          <cell r="D26">
            <v>1842.1404200000015</v>
          </cell>
        </row>
        <row r="27">
          <cell r="D27">
            <v>-2514.1371799999997</v>
          </cell>
        </row>
        <row r="31">
          <cell r="D31">
            <v>-363.5</v>
          </cell>
        </row>
        <row r="32">
          <cell r="D32">
            <v>-552.8730440504394</v>
          </cell>
        </row>
        <row r="37">
          <cell r="D37">
            <v>15849.791570000001</v>
          </cell>
        </row>
        <row r="38">
          <cell r="D38">
            <v>97</v>
          </cell>
        </row>
        <row r="39">
          <cell r="D39">
            <v>0</v>
          </cell>
        </row>
        <row r="40">
          <cell r="D40">
            <v>-1047.900669999999</v>
          </cell>
        </row>
        <row r="46">
          <cell r="D46">
            <v>-978</v>
          </cell>
        </row>
        <row r="47">
          <cell r="D47">
            <v>-2</v>
          </cell>
        </row>
        <row r="48">
          <cell r="D48">
            <v>-4.5</v>
          </cell>
        </row>
        <row r="49">
          <cell r="D49">
            <v>-13.609679999999997</v>
          </cell>
        </row>
        <row r="50">
          <cell r="D50">
            <v>-36</v>
          </cell>
        </row>
        <row r="52">
          <cell r="D52">
            <v>-637.5</v>
          </cell>
        </row>
        <row r="58">
          <cell r="D58">
            <v>0.002</v>
          </cell>
        </row>
        <row r="65">
          <cell r="D65">
            <v>24215.425580000003</v>
          </cell>
        </row>
        <row r="66">
          <cell r="D66">
            <v>3321.387730000001</v>
          </cell>
        </row>
        <row r="67">
          <cell r="D67">
            <v>-5084</v>
          </cell>
        </row>
        <row r="69">
          <cell r="D69">
            <v>-8027.46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jor customers"/>
      <sheetName val="major suppliers"/>
      <sheetName val="CPL"/>
      <sheetName val="P &amp; L.HOSSB"/>
      <sheetName val="CBS"/>
      <sheetName val="Bal Sheet.HOSSB"/>
      <sheetName val="cashflow state HOSSB"/>
      <sheetName val="Segment P &amp; L"/>
      <sheetName val="segm rep.6mth"/>
      <sheetName val="segm rep.2 mth"/>
      <sheetName val="related party"/>
      <sheetName val="taxation"/>
      <sheetName val="financial result"/>
      <sheetName val="borrow.debt security"/>
      <sheetName val="EPS"/>
      <sheetName val="segm p &amp;l .jun09Adj"/>
      <sheetName val="segm p &amp;l .2 mths"/>
      <sheetName val="weighted avr share"/>
      <sheetName val="EPS."/>
      <sheetName val="Sheet2"/>
    </sheetNames>
    <sheetDataSet>
      <sheetData sheetId="4">
        <row r="30">
          <cell r="C30">
            <v>35750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jor customers"/>
      <sheetName val="major suppliers"/>
      <sheetName val="CPL"/>
      <sheetName val="P &amp; L.HOSSB"/>
      <sheetName val="CBS"/>
      <sheetName val="Bal Sheet.HOSSB"/>
      <sheetName val="cashflow.Gp"/>
      <sheetName val="cashflow state HOSSB"/>
      <sheetName val="Segment P &amp; L"/>
      <sheetName val="segm rep.6mth"/>
      <sheetName val="segm rep."/>
      <sheetName val="utilise ipo"/>
      <sheetName val="related party.qTR"/>
      <sheetName val="RPT"/>
      <sheetName val="Sheet1"/>
      <sheetName val="taxation"/>
      <sheetName val="financial result"/>
      <sheetName val="pre &amp; post acq profit"/>
      <sheetName val="borrow.debt security"/>
      <sheetName val="EPS"/>
      <sheetName val="segm p &amp;l .jun09Adj"/>
      <sheetName val="segm p &amp;l .2 mths"/>
      <sheetName val="weighted avr share"/>
      <sheetName val="EPS."/>
      <sheetName val="seg p&amp;l"/>
    </sheetNames>
    <sheetDataSet>
      <sheetData sheetId="2">
        <row r="8">
          <cell r="F8">
            <v>23670.793759999993</v>
          </cell>
          <cell r="H8">
            <v>15078.793759999993</v>
          </cell>
        </row>
        <row r="9">
          <cell r="F9">
            <v>-11784.867779999999</v>
          </cell>
          <cell r="H9">
            <v>-7443.867779999999</v>
          </cell>
        </row>
        <row r="12">
          <cell r="F12">
            <v>1358.941480000004</v>
          </cell>
          <cell r="H12">
            <v>138.71344594956736</v>
          </cell>
        </row>
        <row r="13">
          <cell r="F13">
            <v>-3329.8662700000014</v>
          </cell>
          <cell r="H13">
            <v>-2254.888670000001</v>
          </cell>
        </row>
        <row r="14">
          <cell r="F14">
            <v>-716.6462000000001</v>
          </cell>
          <cell r="H14">
            <v>-448.45540000000005</v>
          </cell>
        </row>
        <row r="15">
          <cell r="F15">
            <v>-681.92669</v>
          </cell>
          <cell r="H15">
            <v>-409.92669</v>
          </cell>
        </row>
        <row r="17">
          <cell r="F17">
            <v>-937.79819</v>
          </cell>
          <cell r="H17">
            <v>-574.05219</v>
          </cell>
        </row>
        <row r="19">
          <cell r="F19">
            <v>-1821.0964013993403</v>
          </cell>
          <cell r="H19">
            <v>-1168.0679020417267</v>
          </cell>
        </row>
      </sheetData>
      <sheetData sheetId="4">
        <row r="11">
          <cell r="F11">
            <v>19940.94587</v>
          </cell>
        </row>
        <row r="12">
          <cell r="F12">
            <v>2528.2044300000002</v>
          </cell>
        </row>
        <row r="18">
          <cell r="F18">
            <v>6414.46733</v>
          </cell>
        </row>
        <row r="19">
          <cell r="F19">
            <v>20291.829100000003</v>
          </cell>
        </row>
        <row r="20">
          <cell r="F20">
            <v>14288.64817</v>
          </cell>
        </row>
        <row r="21">
          <cell r="F21">
            <v>1250.5997300000001</v>
          </cell>
        </row>
        <row r="23">
          <cell r="F23">
            <v>29547.43157</v>
          </cell>
        </row>
        <row r="24">
          <cell r="F24">
            <v>12352.785220000002</v>
          </cell>
        </row>
        <row r="31">
          <cell r="F31">
            <v>45000</v>
          </cell>
        </row>
        <row r="32">
          <cell r="F32">
            <v>1485.57636</v>
          </cell>
        </row>
        <row r="33">
          <cell r="F33">
            <v>5751.64309860066</v>
          </cell>
        </row>
        <row r="39">
          <cell r="F39">
            <v>102.90091999999999</v>
          </cell>
        </row>
        <row r="40">
          <cell r="F40">
            <v>30870.709600000002</v>
          </cell>
        </row>
        <row r="41">
          <cell r="F41">
            <v>465</v>
          </cell>
        </row>
        <row r="45">
          <cell r="F45">
            <v>7637.708700000001</v>
          </cell>
        </row>
        <row r="46">
          <cell r="F46">
            <v>2950.44727</v>
          </cell>
        </row>
        <row r="47">
          <cell r="F47">
            <v>82</v>
          </cell>
        </row>
        <row r="48">
          <cell r="F48">
            <v>11326.12123</v>
          </cell>
        </row>
        <row r="49">
          <cell r="F49">
            <v>941.8042413993404</v>
          </cell>
        </row>
      </sheetData>
      <sheetData sheetId="22">
        <row r="25">
          <cell r="O25">
            <v>84168478.26086956</v>
          </cell>
        </row>
        <row r="49">
          <cell r="O49">
            <v>64193989.836065575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p BS.30.9.09"/>
      <sheetName val="Gp BS.1.5.09"/>
      <sheetName val="BS.VAR"/>
      <sheetName val="NBV"/>
      <sheetName val="bs.HSSSB.."/>
      <sheetName val="acq of sub."/>
      <sheetName val="Income st"/>
      <sheetName val="cf.reference"/>
      <sheetName val="cashflow."/>
      <sheetName val="DSCR"/>
    </sheetNames>
    <sheetDataSet>
      <sheetData sheetId="9">
        <row r="8">
          <cell r="D8">
            <v>7577.630109999996</v>
          </cell>
        </row>
        <row r="22">
          <cell r="D22">
            <v>-24.983580000000075</v>
          </cell>
        </row>
        <row r="23">
          <cell r="D23">
            <v>-1413.9424700000018</v>
          </cell>
        </row>
        <row r="24">
          <cell r="D24">
            <v>-1477.672840000001</v>
          </cell>
        </row>
        <row r="25">
          <cell r="D25">
            <v>55.414049999999634</v>
          </cell>
        </row>
        <row r="26">
          <cell r="D26">
            <v>-332.2224899999983</v>
          </cell>
        </row>
        <row r="27">
          <cell r="D27">
            <v>-257.33772999999974</v>
          </cell>
        </row>
        <row r="31">
          <cell r="D31">
            <v>-936.8777777777779</v>
          </cell>
        </row>
        <row r="32">
          <cell r="D32">
            <v>-998</v>
          </cell>
        </row>
        <row r="37">
          <cell r="D37">
            <v>15850.253569999997</v>
          </cell>
        </row>
        <row r="38">
          <cell r="D38">
            <v>232</v>
          </cell>
        </row>
        <row r="39">
          <cell r="D39">
            <v>0</v>
          </cell>
        </row>
        <row r="40">
          <cell r="D40">
            <v>-4618.94587</v>
          </cell>
        </row>
        <row r="46">
          <cell r="D46">
            <v>-1435</v>
          </cell>
        </row>
        <row r="47">
          <cell r="D47">
            <v>-5.1</v>
          </cell>
        </row>
        <row r="48">
          <cell r="D48">
            <v>-5</v>
          </cell>
        </row>
        <row r="49">
          <cell r="D49">
            <v>-34.02420000000001</v>
          </cell>
        </row>
        <row r="50">
          <cell r="D50">
            <v>649</v>
          </cell>
        </row>
        <row r="51">
          <cell r="D51">
            <v>5000</v>
          </cell>
        </row>
        <row r="52">
          <cell r="D52">
            <v>13320</v>
          </cell>
        </row>
        <row r="53">
          <cell r="D53">
            <v>-2584</v>
          </cell>
        </row>
        <row r="54">
          <cell r="D54">
            <v>-637.5</v>
          </cell>
        </row>
        <row r="67">
          <cell r="D67">
            <v>29547.43157</v>
          </cell>
        </row>
        <row r="68">
          <cell r="D68">
            <v>12352.785220000002</v>
          </cell>
        </row>
        <row r="69">
          <cell r="D69">
            <v>-5196</v>
          </cell>
        </row>
        <row r="71">
          <cell r="D71">
            <v>-8555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zoomScalePageLayoutView="0" workbookViewId="0" topLeftCell="A35">
      <selection activeCell="C42" sqref="C42"/>
    </sheetView>
  </sheetViews>
  <sheetFormatPr defaultColWidth="9.140625" defaultRowHeight="12.75"/>
  <cols>
    <col min="1" max="1" width="8.8515625" style="0" customWidth="1"/>
    <col min="2" max="2" width="42.28125" style="0" customWidth="1"/>
    <col min="3" max="4" width="20.7109375" style="0" customWidth="1"/>
    <col min="5" max="5" width="3.7109375" style="0" customWidth="1"/>
    <col min="6" max="7" width="22.140625" style="0" customWidth="1"/>
    <col min="8" max="8" width="6.140625" style="0" customWidth="1"/>
    <col min="9" max="9" width="9.7109375" style="0" customWidth="1"/>
  </cols>
  <sheetData>
    <row r="1" ht="20.25">
      <c r="B1" s="6" t="s">
        <v>134</v>
      </c>
    </row>
    <row r="2" ht="12.75">
      <c r="B2" s="2"/>
    </row>
    <row r="3" s="51" customFormat="1" ht="15">
      <c r="B3" s="16" t="s">
        <v>88</v>
      </c>
    </row>
    <row r="4" spans="2:8" s="51" customFormat="1" ht="15">
      <c r="B4" s="16" t="s">
        <v>168</v>
      </c>
      <c r="H4" s="93"/>
    </row>
    <row r="5" spans="2:8" s="51" customFormat="1" ht="15">
      <c r="B5" s="94"/>
      <c r="H5" s="93"/>
    </row>
    <row r="6" spans="2:8" s="51" customFormat="1" ht="18.75" thickBot="1">
      <c r="B6" s="16"/>
      <c r="F6" s="138" t="s">
        <v>183</v>
      </c>
      <c r="H6" s="93"/>
    </row>
    <row r="7" spans="3:8" s="51" customFormat="1" ht="15.75" thickBot="1">
      <c r="C7" s="145" t="s">
        <v>90</v>
      </c>
      <c r="D7" s="146"/>
      <c r="F7" s="145" t="s">
        <v>137</v>
      </c>
      <c r="G7" s="146"/>
      <c r="H7" s="62"/>
    </row>
    <row r="8" spans="3:8" s="51" customFormat="1" ht="12.75" customHeight="1">
      <c r="C8" s="147" t="s">
        <v>169</v>
      </c>
      <c r="D8" s="147" t="s">
        <v>138</v>
      </c>
      <c r="E8" s="56"/>
      <c r="F8" s="147" t="s">
        <v>172</v>
      </c>
      <c r="G8" s="147" t="s">
        <v>139</v>
      </c>
      <c r="H8" s="62"/>
    </row>
    <row r="9" spans="3:8" s="51" customFormat="1" ht="15">
      <c r="C9" s="148"/>
      <c r="D9" s="148"/>
      <c r="E9" s="56"/>
      <c r="F9" s="148"/>
      <c r="G9" s="149"/>
      <c r="H9" s="62"/>
    </row>
    <row r="10" spans="3:8" s="51" customFormat="1" ht="15">
      <c r="C10" s="148"/>
      <c r="D10" s="148"/>
      <c r="E10" s="56"/>
      <c r="F10" s="148"/>
      <c r="G10" s="149"/>
      <c r="H10" s="62"/>
    </row>
    <row r="11" spans="3:8" s="51" customFormat="1" ht="23.25" customHeight="1">
      <c r="C11" s="148"/>
      <c r="D11" s="148"/>
      <c r="E11" s="56"/>
      <c r="F11" s="148"/>
      <c r="G11" s="149"/>
      <c r="H11" s="62"/>
    </row>
    <row r="12" spans="3:8" s="51" customFormat="1" ht="15">
      <c r="C12" s="58"/>
      <c r="D12" s="57"/>
      <c r="E12" s="56"/>
      <c r="F12" s="57"/>
      <c r="G12" s="57"/>
      <c r="H12" s="62"/>
    </row>
    <row r="13" spans="3:8" s="51" customFormat="1" ht="15">
      <c r="C13" s="59" t="s">
        <v>170</v>
      </c>
      <c r="D13" s="59" t="s">
        <v>171</v>
      </c>
      <c r="E13" s="60"/>
      <c r="F13" s="59" t="s">
        <v>170</v>
      </c>
      <c r="G13" s="59" t="s">
        <v>171</v>
      </c>
      <c r="H13" s="62"/>
    </row>
    <row r="14" spans="3:8" s="51" customFormat="1" ht="15">
      <c r="C14" s="60" t="s">
        <v>0</v>
      </c>
      <c r="D14" s="60" t="s">
        <v>0</v>
      </c>
      <c r="E14" s="60"/>
      <c r="F14" s="60" t="s">
        <v>0</v>
      </c>
      <c r="G14" s="60" t="s">
        <v>0</v>
      </c>
      <c r="H14" s="62"/>
    </row>
    <row r="15" spans="4:7" s="51" customFormat="1" ht="15">
      <c r="D15" s="60"/>
      <c r="E15" s="60"/>
      <c r="G15" s="60"/>
    </row>
    <row r="16" spans="2:8" s="51" customFormat="1" ht="15">
      <c r="B16" s="16" t="s">
        <v>1</v>
      </c>
      <c r="C16" s="61">
        <f>'[3]CPL'!H8</f>
        <v>15078.793759999993</v>
      </c>
      <c r="D16" s="61" t="s">
        <v>25</v>
      </c>
      <c r="E16" s="61"/>
      <c r="F16" s="61">
        <f>'[3]CPL'!$F$8</f>
        <v>23670.793759999993</v>
      </c>
      <c r="G16" s="61" t="s">
        <v>25</v>
      </c>
      <c r="H16" s="62"/>
    </row>
    <row r="17" spans="3:8" s="51" customFormat="1" ht="14.25">
      <c r="C17" s="61"/>
      <c r="D17" s="61"/>
      <c r="E17" s="61"/>
      <c r="F17" s="61"/>
      <c r="G17" s="61"/>
      <c r="H17" s="62"/>
    </row>
    <row r="18" spans="2:8" s="51" customFormat="1" ht="14.25">
      <c r="B18" s="51" t="s">
        <v>33</v>
      </c>
      <c r="C18" s="61">
        <f>'[3]CPL'!H9</f>
        <v>-7443.867779999999</v>
      </c>
      <c r="D18" s="61" t="s">
        <v>25</v>
      </c>
      <c r="E18" s="61"/>
      <c r="F18" s="61">
        <f>'[3]CPL'!$F$9</f>
        <v>-11784.867779999999</v>
      </c>
      <c r="G18" s="61" t="s">
        <v>25</v>
      </c>
      <c r="H18" s="62"/>
    </row>
    <row r="19" spans="2:8" s="51" customFormat="1" ht="14.25">
      <c r="B19" s="62"/>
      <c r="C19" s="63"/>
      <c r="D19" s="63"/>
      <c r="E19" s="61"/>
      <c r="F19" s="64"/>
      <c r="G19" s="63"/>
      <c r="H19" s="62"/>
    </row>
    <row r="20" spans="2:8" s="51" customFormat="1" ht="15">
      <c r="B20" s="65" t="s">
        <v>34</v>
      </c>
      <c r="C20" s="61">
        <f>+C16+C18</f>
        <v>7634.9259799999945</v>
      </c>
      <c r="D20" s="61" t="s">
        <v>25</v>
      </c>
      <c r="E20" s="61"/>
      <c r="F20" s="61">
        <f>+F16+F18</f>
        <v>11885.925979999995</v>
      </c>
      <c r="G20" s="66" t="s">
        <v>25</v>
      </c>
      <c r="H20" s="62"/>
    </row>
    <row r="21" spans="3:8" s="51" customFormat="1" ht="14.25">
      <c r="C21" s="67"/>
      <c r="D21" s="67"/>
      <c r="E21" s="61"/>
      <c r="F21" s="67"/>
      <c r="G21" s="67"/>
      <c r="H21" s="62"/>
    </row>
    <row r="22" spans="2:8" s="51" customFormat="1" ht="12.75" customHeight="1">
      <c r="B22" s="51" t="s">
        <v>54</v>
      </c>
      <c r="C22" s="67">
        <f>'[3]CPL'!H12</f>
        <v>138.71344594956736</v>
      </c>
      <c r="D22" s="67" t="s">
        <v>25</v>
      </c>
      <c r="E22" s="61"/>
      <c r="F22" s="67">
        <f>'[3]CPL'!F12</f>
        <v>1358.941480000004</v>
      </c>
      <c r="G22" s="67" t="s">
        <v>25</v>
      </c>
      <c r="H22" s="95"/>
    </row>
    <row r="23" spans="3:8" s="51" customFormat="1" ht="12.75" customHeight="1">
      <c r="C23" s="67"/>
      <c r="D23" s="67"/>
      <c r="E23" s="61"/>
      <c r="F23" s="67"/>
      <c r="G23" s="67"/>
      <c r="H23" s="95"/>
    </row>
    <row r="24" spans="2:8" s="51" customFormat="1" ht="12.75" customHeight="1">
      <c r="B24" s="51" t="s">
        <v>163</v>
      </c>
      <c r="C24" s="67">
        <f>'[3]CPL'!$H$13+'[3]CPL'!$H$14</f>
        <v>-2703.344070000001</v>
      </c>
      <c r="D24" s="67" t="s">
        <v>25</v>
      </c>
      <c r="E24" s="61"/>
      <c r="F24" s="67">
        <f>'[3]CPL'!$F$13+'[3]CPL'!$F$14</f>
        <v>-4046.5124700000015</v>
      </c>
      <c r="G24" s="67" t="s">
        <v>25</v>
      </c>
      <c r="H24" s="95"/>
    </row>
    <row r="25" spans="3:8" s="51" customFormat="1" ht="12.75" customHeight="1">
      <c r="C25" s="67"/>
      <c r="D25" s="67"/>
      <c r="E25" s="61"/>
      <c r="F25" s="67"/>
      <c r="G25" s="67"/>
      <c r="H25" s="95"/>
    </row>
    <row r="26" spans="2:8" s="51" customFormat="1" ht="12.75" customHeight="1">
      <c r="B26" s="51" t="s">
        <v>162</v>
      </c>
      <c r="C26" s="67">
        <f>'[3]CPL'!$H$15</f>
        <v>-409.92669</v>
      </c>
      <c r="D26" s="67" t="s">
        <v>25</v>
      </c>
      <c r="E26" s="61"/>
      <c r="F26" s="67">
        <f>'[3]CPL'!F15</f>
        <v>-681.92669</v>
      </c>
      <c r="G26" s="67" t="s">
        <v>25</v>
      </c>
      <c r="H26" s="95"/>
    </row>
    <row r="27" spans="2:8" s="51" customFormat="1" ht="14.25">
      <c r="B27" s="68"/>
      <c r="C27" s="67"/>
      <c r="D27" s="67"/>
      <c r="E27" s="61"/>
      <c r="F27" s="67"/>
      <c r="G27" s="67"/>
      <c r="H27" s="62"/>
    </row>
    <row r="28" spans="2:8" s="51" customFormat="1" ht="14.25">
      <c r="B28" s="51" t="s">
        <v>55</v>
      </c>
      <c r="C28" s="67">
        <f>'[3]CPL'!$H$17</f>
        <v>-574.05219</v>
      </c>
      <c r="D28" s="67" t="s">
        <v>25</v>
      </c>
      <c r="E28" s="67"/>
      <c r="F28" s="67">
        <f>'[3]CPL'!$F$17</f>
        <v>-937.79819</v>
      </c>
      <c r="G28" s="67" t="s">
        <v>25</v>
      </c>
      <c r="H28" s="62"/>
    </row>
    <row r="29" spans="3:8" s="51" customFormat="1" ht="14.25">
      <c r="C29" s="64"/>
      <c r="D29" s="64"/>
      <c r="E29" s="61"/>
      <c r="F29" s="64"/>
      <c r="G29" s="64"/>
      <c r="H29" s="95"/>
    </row>
    <row r="30" spans="2:15" s="51" customFormat="1" ht="15">
      <c r="B30" s="16" t="s">
        <v>148</v>
      </c>
      <c r="C30" s="61">
        <f>SUM(C20:C28)+1</f>
        <v>4087.3164759495608</v>
      </c>
      <c r="D30" s="61" t="s">
        <v>25</v>
      </c>
      <c r="E30" s="61"/>
      <c r="F30" s="61">
        <f>SUM(F20:F28)-1</f>
        <v>7577.630109999996</v>
      </c>
      <c r="G30" s="61" t="s">
        <v>25</v>
      </c>
      <c r="H30" s="62"/>
      <c r="O30" s="130"/>
    </row>
    <row r="31" spans="3:8" s="51" customFormat="1" ht="14.25">
      <c r="C31" s="61"/>
      <c r="D31" s="61"/>
      <c r="E31" s="61"/>
      <c r="F31" s="61"/>
      <c r="G31" s="61"/>
      <c r="H31" s="62"/>
    </row>
    <row r="32" spans="2:8" s="51" customFormat="1" ht="14.25">
      <c r="B32" s="51" t="s">
        <v>35</v>
      </c>
      <c r="C32" s="67">
        <f>'[3]CPL'!$H$19</f>
        <v>-1168.0679020417267</v>
      </c>
      <c r="D32" s="67" t="s">
        <v>25</v>
      </c>
      <c r="E32" s="61"/>
      <c r="F32" s="67">
        <f>'[3]CPL'!$F$19</f>
        <v>-1821.0964013993403</v>
      </c>
      <c r="G32" s="67" t="s">
        <v>25</v>
      </c>
      <c r="H32" s="62"/>
    </row>
    <row r="33" spans="3:8" s="51" customFormat="1" ht="14.25">
      <c r="C33" s="64"/>
      <c r="D33" s="64"/>
      <c r="E33" s="61"/>
      <c r="F33" s="64"/>
      <c r="G33" s="64"/>
      <c r="H33" s="95"/>
    </row>
    <row r="34" spans="2:8" s="51" customFormat="1" ht="15.75" thickBot="1">
      <c r="B34" s="16" t="s">
        <v>149</v>
      </c>
      <c r="C34" s="69">
        <f>SUM(C30:C33)</f>
        <v>2919.248573907834</v>
      </c>
      <c r="D34" s="69" t="s">
        <v>25</v>
      </c>
      <c r="E34" s="61"/>
      <c r="F34" s="69">
        <f>SUM(F30:F33)</f>
        <v>5756.533708600657</v>
      </c>
      <c r="G34" s="69" t="s">
        <v>25</v>
      </c>
      <c r="H34" s="62"/>
    </row>
    <row r="35" spans="3:8" s="51" customFormat="1" ht="15" thickTop="1">
      <c r="C35" s="132"/>
      <c r="D35" s="61"/>
      <c r="E35" s="61"/>
      <c r="F35" s="132"/>
      <c r="G35" s="61"/>
      <c r="H35" s="62"/>
    </row>
    <row r="36" spans="2:8" s="51" customFormat="1" ht="15">
      <c r="B36" s="16" t="s">
        <v>36</v>
      </c>
      <c r="C36" s="132"/>
      <c r="D36" s="61"/>
      <c r="E36" s="61"/>
      <c r="F36" s="132"/>
      <c r="G36" s="61"/>
      <c r="H36" s="62"/>
    </row>
    <row r="37" spans="3:8" s="51" customFormat="1" ht="14.25">
      <c r="C37" s="61"/>
      <c r="D37" s="61"/>
      <c r="E37" s="61"/>
      <c r="F37" s="61"/>
      <c r="G37" s="61"/>
      <c r="H37" s="62"/>
    </row>
    <row r="38" spans="2:8" s="51" customFormat="1" ht="15" thickBot="1">
      <c r="B38" s="51" t="s">
        <v>150</v>
      </c>
      <c r="C38" s="127">
        <f>C34</f>
        <v>2919.248573907834</v>
      </c>
      <c r="D38" s="127" t="s">
        <v>25</v>
      </c>
      <c r="E38" s="61"/>
      <c r="F38" s="128">
        <f>F34</f>
        <v>5756.533708600657</v>
      </c>
      <c r="G38" s="128" t="s">
        <v>25</v>
      </c>
      <c r="H38" s="62"/>
    </row>
    <row r="39" spans="2:8" s="51" customFormat="1" ht="15" thickTop="1">
      <c r="B39" s="54"/>
      <c r="C39" s="67"/>
      <c r="D39" s="67"/>
      <c r="E39" s="61"/>
      <c r="F39" s="67"/>
      <c r="G39" s="67"/>
      <c r="H39" s="95"/>
    </row>
    <row r="40" spans="2:8" s="51" customFormat="1" ht="14.25">
      <c r="B40" s="54"/>
      <c r="C40" s="67"/>
      <c r="D40" s="67"/>
      <c r="E40" s="61"/>
      <c r="F40" s="67"/>
      <c r="G40" s="67"/>
      <c r="H40" s="95"/>
    </row>
    <row r="41" spans="2:8" s="51" customFormat="1" ht="14.25">
      <c r="B41" s="54" t="s">
        <v>194</v>
      </c>
      <c r="C41" s="67"/>
      <c r="D41" s="67"/>
      <c r="E41" s="61"/>
      <c r="F41" s="67"/>
      <c r="G41" s="67"/>
      <c r="H41" s="95"/>
    </row>
    <row r="42" spans="2:8" s="51" customFormat="1" ht="14.25">
      <c r="B42" s="54" t="s">
        <v>195</v>
      </c>
      <c r="C42" s="67">
        <f>'[3]weighted avr share'!$O$25/1000</f>
        <v>84168.47826086957</v>
      </c>
      <c r="D42" s="70" t="s">
        <v>25</v>
      </c>
      <c r="E42" s="61"/>
      <c r="F42" s="67">
        <f>'[3]weighted avr share'!$O$49/1000</f>
        <v>64193.98983606558</v>
      </c>
      <c r="G42" s="70" t="s">
        <v>25</v>
      </c>
      <c r="H42" s="95"/>
    </row>
    <row r="43" spans="2:8" s="51" customFormat="1" ht="14.25">
      <c r="B43" s="54"/>
      <c r="C43" s="67"/>
      <c r="D43" s="67"/>
      <c r="E43" s="61"/>
      <c r="F43" s="67"/>
      <c r="G43" s="67"/>
      <c r="H43" s="95"/>
    </row>
    <row r="44" spans="2:8" s="51" customFormat="1" ht="14.25">
      <c r="B44" s="51" t="s">
        <v>164</v>
      </c>
      <c r="C44" s="62"/>
      <c r="D44" s="62"/>
      <c r="E44" s="61"/>
      <c r="F44" s="62"/>
      <c r="G44" s="62"/>
      <c r="H44" s="62"/>
    </row>
    <row r="45" spans="2:8" s="51" customFormat="1" ht="14.25">
      <c r="B45" s="51" t="s">
        <v>3</v>
      </c>
      <c r="C45" s="70">
        <f>+C38/+C42*100</f>
        <v>3.4683394950541833</v>
      </c>
      <c r="D45" s="70" t="s">
        <v>25</v>
      </c>
      <c r="E45" s="61"/>
      <c r="F45" s="70">
        <f>+F38/+F42*100</f>
        <v>8.967402903762979</v>
      </c>
      <c r="G45" s="70" t="s">
        <v>25</v>
      </c>
      <c r="H45" s="62"/>
    </row>
    <row r="46" spans="3:8" s="51" customFormat="1" ht="14.25">
      <c r="C46" s="70"/>
      <c r="D46" s="70"/>
      <c r="E46" s="70"/>
      <c r="F46" s="70"/>
      <c r="G46" s="70"/>
      <c r="H46" s="62"/>
    </row>
    <row r="47" s="51" customFormat="1" ht="15">
      <c r="B47" s="71" t="s">
        <v>84</v>
      </c>
    </row>
    <row r="48" s="51" customFormat="1" ht="14.25">
      <c r="B48" s="51" t="s">
        <v>108</v>
      </c>
    </row>
    <row r="49" spans="1:2" s="51" customFormat="1" ht="18">
      <c r="A49" s="134" t="s">
        <v>140</v>
      </c>
      <c r="B49" s="135" t="s">
        <v>196</v>
      </c>
    </row>
    <row r="50" spans="1:2" s="51" customFormat="1" ht="18">
      <c r="A50" s="135"/>
      <c r="B50" s="135" t="s">
        <v>166</v>
      </c>
    </row>
    <row r="51" spans="1:2" s="51" customFormat="1" ht="18">
      <c r="A51" s="135"/>
      <c r="B51" s="135" t="s">
        <v>167</v>
      </c>
    </row>
    <row r="52" spans="1:2" s="51" customFormat="1" ht="18">
      <c r="A52" s="135"/>
      <c r="B52" s="135"/>
    </row>
    <row r="53" spans="1:2" s="51" customFormat="1" ht="18">
      <c r="A53" s="136" t="s">
        <v>141</v>
      </c>
      <c r="B53" s="135" t="s">
        <v>179</v>
      </c>
    </row>
    <row r="54" spans="1:2" s="51" customFormat="1" ht="18">
      <c r="A54" s="135"/>
      <c r="B54" s="137" t="s">
        <v>180</v>
      </c>
    </row>
    <row r="55" spans="1:2" s="51" customFormat="1" ht="11.25" customHeight="1">
      <c r="A55" s="135"/>
      <c r="B55" s="135"/>
    </row>
    <row r="56" spans="1:2" s="51" customFormat="1" ht="18">
      <c r="A56" s="134" t="s">
        <v>142</v>
      </c>
      <c r="B56" s="135" t="s">
        <v>143</v>
      </c>
    </row>
    <row r="57" spans="1:2" s="51" customFormat="1" ht="18">
      <c r="A57" s="135"/>
      <c r="B57" s="135" t="s">
        <v>151</v>
      </c>
    </row>
    <row r="58" spans="1:2" s="51" customFormat="1" ht="18">
      <c r="A58" s="135"/>
      <c r="B58" s="135" t="s">
        <v>144</v>
      </c>
    </row>
    <row r="59" s="51" customFormat="1" ht="9" customHeight="1"/>
    <row r="60" spans="3:7" ht="12.75">
      <c r="C60" s="38"/>
      <c r="D60" s="38"/>
      <c r="E60" s="38"/>
      <c r="F60" s="38"/>
      <c r="G60" s="38"/>
    </row>
    <row r="61" spans="2:7" ht="12.75">
      <c r="B61" s="38"/>
      <c r="C61" s="38"/>
      <c r="D61" s="38"/>
      <c r="E61" s="38"/>
      <c r="F61" s="38"/>
      <c r="G61" s="38"/>
    </row>
    <row r="62" ht="12.75">
      <c r="G62" s="38"/>
    </row>
    <row r="65" ht="12.75">
      <c r="C65" t="s">
        <v>26</v>
      </c>
    </row>
    <row r="89" spans="2:6" ht="12.75">
      <c r="B89" s="38"/>
      <c r="C89" s="131">
        <f>'[3]weighted avr share'!$O$19/1000</f>
        <v>0</v>
      </c>
      <c r="D89" s="38"/>
      <c r="E89" s="38"/>
      <c r="F89" s="131">
        <f>'[3]weighted avr share'!$O$36/1000</f>
        <v>0</v>
      </c>
    </row>
  </sheetData>
  <sheetProtection/>
  <mergeCells count="6">
    <mergeCell ref="F7:G7"/>
    <mergeCell ref="C7:D7"/>
    <mergeCell ref="F8:F11"/>
    <mergeCell ref="D8:D11"/>
    <mergeCell ref="C8:C11"/>
    <mergeCell ref="G8:G11"/>
  </mergeCells>
  <printOptions gridLines="1"/>
  <pageMargins left="0.22" right="0.17" top="0.17" bottom="0.16" header="0.17" footer="0.1"/>
  <pageSetup fitToHeight="1" fitToWidth="1" horizontalDpi="600" verticalDpi="600" orientation="portrait" paperSize="9" scale="69" r:id="rId1"/>
  <headerFooter alignWithMargins="0">
    <oddFooter>&amp;CPage&amp;Pof&amp;N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PageLayoutView="0" workbookViewId="0" topLeftCell="A20">
      <selection activeCell="E33" sqref="E33"/>
    </sheetView>
  </sheetViews>
  <sheetFormatPr defaultColWidth="9.140625" defaultRowHeight="12.75"/>
  <cols>
    <col min="1" max="1" width="6.00390625" style="0" customWidth="1"/>
    <col min="2" max="2" width="50.57421875" style="0" customWidth="1"/>
    <col min="3" max="3" width="20.7109375" style="0" customWidth="1"/>
    <col min="4" max="4" width="4.421875" style="0" customWidth="1"/>
    <col min="5" max="5" width="20.7109375" style="0" customWidth="1"/>
  </cols>
  <sheetData>
    <row r="1" spans="2:6" ht="20.25">
      <c r="B1" s="150" t="str">
        <f>+'Income statement'!B1</f>
        <v>HANDAL RESOURCES  BERHAD (816839-X)</v>
      </c>
      <c r="C1" s="150"/>
      <c r="D1" s="150"/>
      <c r="E1" s="150"/>
      <c r="F1" s="150"/>
    </row>
    <row r="2" spans="2:6" ht="18">
      <c r="B2" s="3"/>
      <c r="C2" s="3"/>
      <c r="D2" s="3"/>
      <c r="E2" s="3"/>
      <c r="F2" s="3"/>
    </row>
    <row r="3" spans="2:6" s="74" customFormat="1" ht="15.75">
      <c r="B3" s="72" t="s">
        <v>91</v>
      </c>
      <c r="C3" s="73"/>
      <c r="D3" s="73"/>
      <c r="E3" s="73"/>
      <c r="F3" s="73"/>
    </row>
    <row r="4" s="74" customFormat="1" ht="15.75">
      <c r="B4" s="72" t="s">
        <v>173</v>
      </c>
    </row>
    <row r="5" s="74" customFormat="1" ht="15"/>
    <row r="6" spans="3:5" s="74" customFormat="1" ht="15.75">
      <c r="C6" s="75" t="s">
        <v>82</v>
      </c>
      <c r="D6" s="75"/>
      <c r="E6" s="75" t="s">
        <v>131</v>
      </c>
    </row>
    <row r="7" spans="3:5" s="74" customFormat="1" ht="15.75">
      <c r="C7" s="75" t="s">
        <v>83</v>
      </c>
      <c r="D7" s="75"/>
      <c r="E7" s="75" t="s">
        <v>83</v>
      </c>
    </row>
    <row r="8" spans="3:5" s="74" customFormat="1" ht="15.75">
      <c r="C8" s="75" t="str">
        <f>+'Income statement'!C13</f>
        <v>30 September 2009</v>
      </c>
      <c r="D8" s="75"/>
      <c r="E8" s="76" t="s">
        <v>100</v>
      </c>
    </row>
    <row r="9" spans="3:5" s="74" customFormat="1" ht="15.75">
      <c r="C9" s="73" t="s">
        <v>4</v>
      </c>
      <c r="D9" s="73"/>
      <c r="E9" s="73" t="s">
        <v>4</v>
      </c>
    </row>
    <row r="10" spans="3:5" s="74" customFormat="1" ht="15.75">
      <c r="C10" s="73"/>
      <c r="D10" s="73"/>
      <c r="E10" s="73"/>
    </row>
    <row r="11" spans="2:5" s="74" customFormat="1" ht="15.75">
      <c r="B11" s="72" t="s">
        <v>37</v>
      </c>
      <c r="C11" s="73"/>
      <c r="D11" s="73"/>
      <c r="E11" s="73"/>
    </row>
    <row r="12" spans="2:5" s="74" customFormat="1" ht="15.75">
      <c r="B12" s="72" t="s">
        <v>38</v>
      </c>
      <c r="C12" s="116"/>
      <c r="D12" s="73"/>
      <c r="E12" s="73"/>
    </row>
    <row r="13" spans="2:6" s="74" customFormat="1" ht="12.75" customHeight="1">
      <c r="B13" s="77" t="s">
        <v>121</v>
      </c>
      <c r="C13" s="117">
        <f>'[3]CBS'!$F$11</f>
        <v>19940.94587</v>
      </c>
      <c r="D13" s="78"/>
      <c r="E13" s="78" t="s">
        <v>25</v>
      </c>
      <c r="F13" s="79"/>
    </row>
    <row r="14" spans="2:6" s="74" customFormat="1" ht="15">
      <c r="B14" s="77" t="s">
        <v>122</v>
      </c>
      <c r="C14" s="117">
        <f>'[3]CBS'!$F$12</f>
        <v>2528.2044300000002</v>
      </c>
      <c r="D14" s="78"/>
      <c r="E14" s="78" t="s">
        <v>25</v>
      </c>
      <c r="F14" s="80"/>
    </row>
    <row r="15" spans="2:6" s="74" customFormat="1" ht="15.75" thickBot="1">
      <c r="B15" s="77"/>
      <c r="C15" s="118"/>
      <c r="D15" s="78"/>
      <c r="E15" s="81"/>
      <c r="F15" s="80"/>
    </row>
    <row r="16" spans="2:6" s="74" customFormat="1" ht="16.5" thickBot="1">
      <c r="B16" s="82"/>
      <c r="C16" s="118">
        <f>SUM(C13:C15)</f>
        <v>22469.1503</v>
      </c>
      <c r="D16" s="78"/>
      <c r="E16" s="81" t="s">
        <v>25</v>
      </c>
      <c r="F16" s="80"/>
    </row>
    <row r="17" spans="2:6" s="74" customFormat="1" ht="15">
      <c r="B17" s="77"/>
      <c r="C17" s="119"/>
      <c r="D17" s="83"/>
      <c r="E17" s="83"/>
      <c r="F17" s="80"/>
    </row>
    <row r="18" spans="2:6" s="74" customFormat="1" ht="15">
      <c r="B18" s="77"/>
      <c r="C18" s="119"/>
      <c r="D18" s="83"/>
      <c r="E18" s="83"/>
      <c r="F18" s="80"/>
    </row>
    <row r="19" spans="2:6" s="74" customFormat="1" ht="15.75">
      <c r="B19" s="82" t="s">
        <v>5</v>
      </c>
      <c r="C19" s="119"/>
      <c r="D19" s="83"/>
      <c r="E19" s="83"/>
      <c r="F19" s="80"/>
    </row>
    <row r="20" spans="2:6" s="74" customFormat="1" ht="15">
      <c r="B20" s="80" t="s">
        <v>58</v>
      </c>
      <c r="C20" s="117">
        <f>'[3]CBS'!F18</f>
        <v>6414.46733</v>
      </c>
      <c r="D20" s="78"/>
      <c r="E20" s="78" t="s">
        <v>25</v>
      </c>
      <c r="F20" s="80"/>
    </row>
    <row r="21" spans="2:6" s="74" customFormat="1" ht="15">
      <c r="B21" s="80" t="s">
        <v>57</v>
      </c>
      <c r="C21" s="117">
        <f>'[3]CBS'!F19</f>
        <v>20291.829100000003</v>
      </c>
      <c r="D21" s="78"/>
      <c r="E21" s="78" t="s">
        <v>25</v>
      </c>
      <c r="F21" s="80"/>
    </row>
    <row r="22" spans="2:6" s="74" customFormat="1" ht="15">
      <c r="B22" s="80" t="s">
        <v>123</v>
      </c>
      <c r="C22" s="117">
        <f>'[3]CBS'!F20</f>
        <v>14288.64817</v>
      </c>
      <c r="D22" s="78"/>
      <c r="E22" s="78" t="s">
        <v>25</v>
      </c>
      <c r="F22" s="80"/>
    </row>
    <row r="23" spans="2:6" s="74" customFormat="1" ht="15">
      <c r="B23" s="80" t="s">
        <v>59</v>
      </c>
      <c r="C23" s="117">
        <f>'[3]CBS'!F21</f>
        <v>1250.5997300000001</v>
      </c>
      <c r="D23" s="78"/>
      <c r="E23" s="78" t="s">
        <v>25</v>
      </c>
      <c r="F23" s="80"/>
    </row>
    <row r="24" spans="2:6" s="74" customFormat="1" ht="15">
      <c r="B24" s="80" t="s">
        <v>124</v>
      </c>
      <c r="C24" s="117">
        <f>'[3]CBS'!F23</f>
        <v>29547.43157</v>
      </c>
      <c r="D24" s="78"/>
      <c r="E24" s="78" t="s">
        <v>25</v>
      </c>
      <c r="F24" s="80"/>
    </row>
    <row r="25" spans="2:6" s="74" customFormat="1" ht="15.75" thickBot="1">
      <c r="B25" s="80" t="s">
        <v>197</v>
      </c>
      <c r="C25" s="133">
        <f>'[3]CBS'!$F$24</f>
        <v>12352.785220000002</v>
      </c>
      <c r="D25" s="78"/>
      <c r="E25" s="81" t="s">
        <v>25</v>
      </c>
      <c r="F25" s="80"/>
    </row>
    <row r="26" spans="2:6" s="74" customFormat="1" ht="15.75" thickBot="1">
      <c r="B26" s="77"/>
      <c r="C26" s="118">
        <f>SUM(C20:C25)</f>
        <v>84145.76112000001</v>
      </c>
      <c r="D26" s="83"/>
      <c r="E26" s="81" t="s">
        <v>25</v>
      </c>
      <c r="F26" s="80"/>
    </row>
    <row r="27" spans="2:6" s="74" customFormat="1" ht="15">
      <c r="B27" s="77"/>
      <c r="C27" s="119"/>
      <c r="D27" s="83"/>
      <c r="E27" s="83"/>
      <c r="F27" s="80"/>
    </row>
    <row r="28" spans="2:6" s="74" customFormat="1" ht="16.5" thickBot="1">
      <c r="B28" s="82" t="s">
        <v>39</v>
      </c>
      <c r="C28" s="120">
        <f>+C26+C16</f>
        <v>106614.91142000002</v>
      </c>
      <c r="D28" s="83"/>
      <c r="E28" s="84" t="s">
        <v>25</v>
      </c>
      <c r="F28" s="80"/>
    </row>
    <row r="29" spans="2:6" s="74" customFormat="1" ht="15.75" thickTop="1">
      <c r="B29" s="77"/>
      <c r="C29" s="119"/>
      <c r="D29" s="83"/>
      <c r="E29" s="83"/>
      <c r="F29" s="80"/>
    </row>
    <row r="30" spans="2:6" s="74" customFormat="1" ht="15.75">
      <c r="B30" s="82" t="s">
        <v>40</v>
      </c>
      <c r="C30" s="119"/>
      <c r="D30" s="83"/>
      <c r="E30" s="83"/>
      <c r="F30" s="80"/>
    </row>
    <row r="31" spans="2:6" s="74" customFormat="1" ht="15.75">
      <c r="B31" s="82" t="s">
        <v>60</v>
      </c>
      <c r="C31" s="119"/>
      <c r="D31" s="83"/>
      <c r="E31" s="83"/>
      <c r="F31" s="80"/>
    </row>
    <row r="32" spans="2:6" s="74" customFormat="1" ht="15">
      <c r="B32" s="80" t="s">
        <v>61</v>
      </c>
      <c r="C32" s="117">
        <f>'[3]CBS'!F31</f>
        <v>45000</v>
      </c>
      <c r="D32" s="78"/>
      <c r="E32" s="78" t="s">
        <v>25</v>
      </c>
      <c r="F32" s="80"/>
    </row>
    <row r="33" spans="2:6" s="74" customFormat="1" ht="15">
      <c r="B33" s="80" t="s">
        <v>181</v>
      </c>
      <c r="C33" s="117">
        <f>'[3]CBS'!$F$32</f>
        <v>1485.57636</v>
      </c>
      <c r="D33" s="78"/>
      <c r="E33" s="78" t="s">
        <v>25</v>
      </c>
      <c r="F33" s="80"/>
    </row>
    <row r="34" spans="2:6" s="74" customFormat="1" ht="15.75" thickBot="1">
      <c r="B34" s="80" t="s">
        <v>125</v>
      </c>
      <c r="C34" s="118">
        <f>'[3]CBS'!$F$33</f>
        <v>5751.64309860066</v>
      </c>
      <c r="D34" s="78"/>
      <c r="E34" s="81" t="s">
        <v>25</v>
      </c>
      <c r="F34" s="80"/>
    </row>
    <row r="35" spans="2:6" s="74" customFormat="1" ht="15.75" thickBot="1">
      <c r="B35" s="80" t="s">
        <v>132</v>
      </c>
      <c r="C35" s="129">
        <f>SUM(C32:C34)+1</f>
        <v>52238.21945860066</v>
      </c>
      <c r="D35" s="83"/>
      <c r="E35" s="86" t="s">
        <v>25</v>
      </c>
      <c r="F35" s="80"/>
    </row>
    <row r="36" spans="2:6" s="74" customFormat="1" ht="15">
      <c r="B36" s="80"/>
      <c r="C36" s="119"/>
      <c r="D36" s="83"/>
      <c r="E36" s="83"/>
      <c r="F36" s="80"/>
    </row>
    <row r="37" spans="2:6" s="74" customFormat="1" ht="15.75">
      <c r="B37" s="85"/>
      <c r="C37" s="117"/>
      <c r="D37" s="83"/>
      <c r="E37" s="78"/>
      <c r="F37" s="80"/>
    </row>
    <row r="38" spans="2:6" s="74" customFormat="1" ht="15.75">
      <c r="B38" s="85" t="s">
        <v>41</v>
      </c>
      <c r="C38" s="117"/>
      <c r="D38" s="83"/>
      <c r="E38" s="78"/>
      <c r="F38" s="80"/>
    </row>
    <row r="39" spans="2:6" s="74" customFormat="1" ht="15">
      <c r="B39" s="80" t="s">
        <v>62</v>
      </c>
      <c r="C39" s="117">
        <f>'[3]CBS'!F39</f>
        <v>102.90091999999999</v>
      </c>
      <c r="D39" s="78"/>
      <c r="E39" s="78" t="s">
        <v>25</v>
      </c>
      <c r="F39" s="80"/>
    </row>
    <row r="40" spans="2:6" s="74" customFormat="1" ht="15">
      <c r="B40" s="80" t="s">
        <v>126</v>
      </c>
      <c r="C40" s="117">
        <f>'[3]CBS'!F40</f>
        <v>30870.709600000002</v>
      </c>
      <c r="D40" s="78"/>
      <c r="E40" s="78" t="s">
        <v>25</v>
      </c>
      <c r="F40" s="80"/>
    </row>
    <row r="41" spans="2:6" s="74" customFormat="1" ht="15.75" thickBot="1">
      <c r="B41" s="80" t="s">
        <v>127</v>
      </c>
      <c r="C41" s="118">
        <f>'[3]CBS'!F41</f>
        <v>465</v>
      </c>
      <c r="D41" s="78"/>
      <c r="E41" s="81" t="s">
        <v>25</v>
      </c>
      <c r="F41" s="80"/>
    </row>
    <row r="42" spans="2:6" s="74" customFormat="1" ht="16.5" thickBot="1">
      <c r="B42" s="85"/>
      <c r="C42" s="118">
        <f>SUM(C39:C41)</f>
        <v>31438.610520000002</v>
      </c>
      <c r="D42" s="83"/>
      <c r="E42" s="86" t="s">
        <v>25</v>
      </c>
      <c r="F42" s="80"/>
    </row>
    <row r="43" spans="2:6" s="74" customFormat="1" ht="15.75">
      <c r="B43" s="85"/>
      <c r="C43" s="117"/>
      <c r="D43" s="83"/>
      <c r="E43" s="78"/>
      <c r="F43" s="80"/>
    </row>
    <row r="44" spans="2:6" s="74" customFormat="1" ht="15.75">
      <c r="B44" s="85" t="s">
        <v>42</v>
      </c>
      <c r="C44" s="119"/>
      <c r="D44" s="83"/>
      <c r="E44" s="83"/>
      <c r="F44" s="80"/>
    </row>
    <row r="45" spans="2:6" s="74" customFormat="1" ht="15">
      <c r="B45" s="77" t="s">
        <v>63</v>
      </c>
      <c r="C45" s="117">
        <f>'[3]CBS'!F45</f>
        <v>7637.708700000001</v>
      </c>
      <c r="D45" s="78"/>
      <c r="E45" s="78" t="s">
        <v>25</v>
      </c>
      <c r="F45" s="80"/>
    </row>
    <row r="46" spans="2:6" s="74" customFormat="1" ht="15">
      <c r="B46" s="77" t="s">
        <v>128</v>
      </c>
      <c r="C46" s="117">
        <f>'[3]CBS'!F46</f>
        <v>2950.44727</v>
      </c>
      <c r="D46" s="78"/>
      <c r="E46" s="78" t="s">
        <v>25</v>
      </c>
      <c r="F46" s="80"/>
    </row>
    <row r="47" spans="2:6" s="74" customFormat="1" ht="15">
      <c r="B47" s="77" t="s">
        <v>62</v>
      </c>
      <c r="C47" s="117">
        <f>'[3]CBS'!F47</f>
        <v>82</v>
      </c>
      <c r="D47" s="78"/>
      <c r="E47" s="78" t="s">
        <v>25</v>
      </c>
      <c r="F47" s="80"/>
    </row>
    <row r="48" spans="2:6" s="74" customFormat="1" ht="15">
      <c r="B48" s="77" t="s">
        <v>64</v>
      </c>
      <c r="C48" s="117">
        <f>'[3]CBS'!F48</f>
        <v>11326.12123</v>
      </c>
      <c r="D48" s="78"/>
      <c r="E48" s="78" t="s">
        <v>25</v>
      </c>
      <c r="F48" s="80"/>
    </row>
    <row r="49" spans="2:6" s="74" customFormat="1" ht="15.75" thickBot="1">
      <c r="B49" s="77" t="s">
        <v>65</v>
      </c>
      <c r="C49" s="117">
        <f>'[3]CBS'!F49</f>
        <v>941.8042413993404</v>
      </c>
      <c r="D49" s="78"/>
      <c r="E49" s="81" t="s">
        <v>25</v>
      </c>
      <c r="F49" s="80"/>
    </row>
    <row r="50" spans="2:6" s="74" customFormat="1" ht="15.75" thickBot="1">
      <c r="B50" s="80"/>
      <c r="C50" s="129">
        <f>SUM(C45:C49)</f>
        <v>22938.081441399343</v>
      </c>
      <c r="D50" s="83"/>
      <c r="E50" s="86" t="s">
        <v>25</v>
      </c>
      <c r="F50" s="80"/>
    </row>
    <row r="51" spans="2:6" s="74" customFormat="1" ht="12.75" customHeight="1">
      <c r="B51" s="80"/>
      <c r="C51" s="119"/>
      <c r="D51" s="83"/>
      <c r="E51" s="83"/>
      <c r="F51" s="80"/>
    </row>
    <row r="52" spans="2:6" s="74" customFormat="1" ht="15.75">
      <c r="B52" s="85" t="s">
        <v>43</v>
      </c>
      <c r="C52" s="119">
        <f>+C50+C42</f>
        <v>54376.691961399345</v>
      </c>
      <c r="D52" s="83"/>
      <c r="E52" s="83" t="s">
        <v>25</v>
      </c>
      <c r="F52" s="80"/>
    </row>
    <row r="53" spans="3:6" s="74" customFormat="1" ht="12.75" customHeight="1">
      <c r="C53" s="119"/>
      <c r="D53" s="83"/>
      <c r="E53" s="83"/>
      <c r="F53" s="80"/>
    </row>
    <row r="54" spans="2:6" s="74" customFormat="1" ht="16.5" thickBot="1">
      <c r="B54" s="72" t="s">
        <v>44</v>
      </c>
      <c r="C54" s="120">
        <f>C52+C35</f>
        <v>106614.91142</v>
      </c>
      <c r="D54" s="75"/>
      <c r="E54" s="84" t="s">
        <v>25</v>
      </c>
      <c r="F54" s="80"/>
    </row>
    <row r="55" spans="2:6" s="74" customFormat="1" ht="16.5" thickTop="1">
      <c r="B55" s="72"/>
      <c r="C55" s="78"/>
      <c r="D55" s="83"/>
      <c r="E55" s="78"/>
      <c r="F55" s="80"/>
    </row>
    <row r="56" spans="2:6" s="74" customFormat="1" ht="15.75">
      <c r="B56" s="72"/>
      <c r="D56" s="78"/>
      <c r="E56" s="78"/>
      <c r="F56" s="80"/>
    </row>
    <row r="57" spans="2:6" s="74" customFormat="1" ht="15" hidden="1">
      <c r="B57" s="74" t="s">
        <v>7</v>
      </c>
      <c r="C57" s="87" t="e">
        <f>+(+#REF!-C17+#REF!)/43560</f>
        <v>#REF!</v>
      </c>
      <c r="D57" s="87"/>
      <c r="E57" s="87" t="e">
        <f>+(+#REF!-E17+#REF!)/43560</f>
        <v>#REF!</v>
      </c>
      <c r="F57" s="80"/>
    </row>
    <row r="58" spans="2:6" s="74" customFormat="1" ht="15">
      <c r="B58" s="151" t="s">
        <v>152</v>
      </c>
      <c r="C58" s="87"/>
      <c r="D58" s="87"/>
      <c r="E58" s="87"/>
      <c r="F58" s="80"/>
    </row>
    <row r="59" spans="2:6" s="74" customFormat="1" ht="15">
      <c r="B59" s="151"/>
      <c r="C59" s="87">
        <f>+C35/90000</f>
        <v>0.5804246606511184</v>
      </c>
      <c r="D59" s="87"/>
      <c r="E59" s="87" t="s">
        <v>25</v>
      </c>
      <c r="F59" s="80"/>
    </row>
    <row r="60" s="74" customFormat="1" ht="9.75" customHeight="1">
      <c r="B60" s="88"/>
    </row>
    <row r="61" spans="1:9" s="74" customFormat="1" ht="15">
      <c r="A61" s="89" t="s">
        <v>140</v>
      </c>
      <c r="B61" s="74" t="s">
        <v>145</v>
      </c>
      <c r="C61" s="90"/>
      <c r="D61" s="90"/>
      <c r="E61" s="90"/>
      <c r="F61" s="90"/>
      <c r="G61" s="90"/>
      <c r="H61" s="90"/>
      <c r="I61" s="90"/>
    </row>
    <row r="62" spans="2:9" s="74" customFormat="1" ht="15">
      <c r="B62" s="74" t="s">
        <v>153</v>
      </c>
      <c r="C62" s="90"/>
      <c r="D62" s="90"/>
      <c r="E62" s="90"/>
      <c r="F62" s="90"/>
      <c r="G62" s="90"/>
      <c r="H62" s="90"/>
      <c r="I62" s="90"/>
    </row>
    <row r="63" spans="2:9" s="74" customFormat="1" ht="15">
      <c r="B63" s="80" t="s">
        <v>146</v>
      </c>
      <c r="C63" s="90"/>
      <c r="D63" s="90"/>
      <c r="E63" s="90"/>
      <c r="F63" s="90"/>
      <c r="G63" s="90"/>
      <c r="H63" s="90"/>
      <c r="I63" s="90"/>
    </row>
    <row r="64" spans="2:9" s="74" customFormat="1" ht="15">
      <c r="B64" s="80" t="s">
        <v>147</v>
      </c>
      <c r="C64" s="90"/>
      <c r="D64" s="90"/>
      <c r="E64" s="90"/>
      <c r="F64" s="90"/>
      <c r="G64" s="90"/>
      <c r="H64" s="90"/>
      <c r="I64" s="90"/>
    </row>
    <row r="65" s="74" customFormat="1" ht="7.5" customHeight="1"/>
    <row r="66" spans="1:7" s="74" customFormat="1" ht="15">
      <c r="A66" s="89" t="s">
        <v>141</v>
      </c>
      <c r="B66" s="74" t="s">
        <v>154</v>
      </c>
      <c r="C66" s="91"/>
      <c r="D66" s="91"/>
      <c r="E66" s="91"/>
      <c r="F66" s="91"/>
      <c r="G66" s="91"/>
    </row>
    <row r="67" spans="2:7" s="74" customFormat="1" ht="15">
      <c r="B67" s="92" t="s">
        <v>182</v>
      </c>
      <c r="C67" s="91"/>
      <c r="D67" s="91"/>
      <c r="E67" s="91"/>
      <c r="F67" s="91"/>
      <c r="G67" s="91"/>
    </row>
    <row r="68" spans="2:7" ht="12.75">
      <c r="B68" s="38"/>
      <c r="C68" s="11"/>
      <c r="D68" s="38"/>
      <c r="E68" s="38"/>
      <c r="F68" s="38"/>
      <c r="G68" s="38"/>
    </row>
  </sheetData>
  <sheetProtection/>
  <mergeCells count="2">
    <mergeCell ref="B1:F1"/>
    <mergeCell ref="B58:B59"/>
  </mergeCells>
  <printOptions gridLines="1"/>
  <pageMargins left="0.36" right="0.17" top="0.3" bottom="0.2" header="0.22" footer="0.1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zoomScalePageLayoutView="0" workbookViewId="0" topLeftCell="A15">
      <selection activeCell="C41" sqref="C41"/>
    </sheetView>
  </sheetViews>
  <sheetFormatPr defaultColWidth="9.140625" defaultRowHeight="12.75"/>
  <cols>
    <col min="1" max="1" width="3.140625" style="98" customWidth="1"/>
    <col min="2" max="2" width="43.57421875" style="98" customWidth="1"/>
    <col min="3" max="6" width="18.7109375" style="98" customWidth="1"/>
    <col min="7" max="16384" width="9.140625" style="98" customWidth="1"/>
  </cols>
  <sheetData>
    <row r="1" ht="20.25">
      <c r="B1" s="97" t="str">
        <f>+'Income statement'!B1</f>
        <v>HANDAL RESOURCES  BERHAD (816839-X)</v>
      </c>
    </row>
    <row r="2" ht="15" customHeight="1"/>
    <row r="3" s="100" customFormat="1" ht="15">
      <c r="B3" s="99" t="s">
        <v>92</v>
      </c>
    </row>
    <row r="4" s="100" customFormat="1" ht="15" customHeight="1">
      <c r="B4" s="16" t="s">
        <v>168</v>
      </c>
    </row>
    <row r="5" s="100" customFormat="1" ht="15">
      <c r="B5" s="99"/>
    </row>
    <row r="6" s="100" customFormat="1" ht="15.75" thickBot="1">
      <c r="B6" s="99"/>
    </row>
    <row r="7" spans="3:6" s="100" customFormat="1" ht="20.25" customHeight="1" thickBot="1">
      <c r="C7" s="152" t="s">
        <v>133</v>
      </c>
      <c r="D7" s="153"/>
      <c r="E7" s="153"/>
      <c r="F7" s="154"/>
    </row>
    <row r="8" s="100" customFormat="1" ht="12.75" customHeight="1" hidden="1"/>
    <row r="9" s="100" customFormat="1" ht="12.75" customHeight="1" hidden="1"/>
    <row r="10" spans="3:6" s="100" customFormat="1" ht="15" customHeight="1">
      <c r="C10" s="101"/>
      <c r="D10" s="101"/>
      <c r="E10" s="96"/>
      <c r="F10" s="101"/>
    </row>
    <row r="11" spans="3:6" s="100" customFormat="1" ht="15" customHeight="1">
      <c r="C11" s="101"/>
      <c r="D11" s="101"/>
      <c r="E11" s="108"/>
      <c r="F11" s="108"/>
    </row>
    <row r="12" spans="3:6" s="100" customFormat="1" ht="15" customHeight="1">
      <c r="C12" s="101" t="s">
        <v>6</v>
      </c>
      <c r="D12" s="101" t="s">
        <v>11</v>
      </c>
      <c r="E12" s="109" t="s">
        <v>12</v>
      </c>
      <c r="F12" s="109" t="s">
        <v>66</v>
      </c>
    </row>
    <row r="13" spans="3:6" s="100" customFormat="1" ht="15" customHeight="1">
      <c r="C13" s="101"/>
      <c r="D13" s="101"/>
      <c r="E13" s="108"/>
      <c r="F13" s="108"/>
    </row>
    <row r="14" spans="3:6" s="100" customFormat="1" ht="15" customHeight="1">
      <c r="C14" s="101" t="s">
        <v>0</v>
      </c>
      <c r="D14" s="101" t="s">
        <v>0</v>
      </c>
      <c r="E14" s="101" t="s">
        <v>0</v>
      </c>
      <c r="F14" s="101" t="s">
        <v>4</v>
      </c>
    </row>
    <row r="15" spans="3:6" s="100" customFormat="1" ht="15" customHeight="1">
      <c r="C15" s="101"/>
      <c r="D15" s="101"/>
      <c r="E15" s="101"/>
      <c r="F15" s="101"/>
    </row>
    <row r="16" spans="2:6" s="100" customFormat="1" ht="15" customHeight="1">
      <c r="B16" s="99" t="s">
        <v>161</v>
      </c>
      <c r="C16" s="121" t="s">
        <v>101</v>
      </c>
      <c r="D16" s="121">
        <v>0</v>
      </c>
      <c r="E16" s="121">
        <v>-5</v>
      </c>
      <c r="F16" s="121">
        <f>SUM(C16:E16)</f>
        <v>-5</v>
      </c>
    </row>
    <row r="17" spans="3:6" s="100" customFormat="1" ht="15" customHeight="1">
      <c r="C17" s="102"/>
      <c r="D17" s="102"/>
      <c r="E17" s="102"/>
      <c r="F17" s="102"/>
    </row>
    <row r="18" spans="2:6" s="100" customFormat="1" ht="15" customHeight="1">
      <c r="B18" s="100" t="s">
        <v>102</v>
      </c>
      <c r="C18" s="102">
        <f>'[2]CBS'!$C$30</f>
        <v>35750</v>
      </c>
      <c r="D18" s="102">
        <v>0</v>
      </c>
      <c r="E18" s="102">
        <v>0</v>
      </c>
      <c r="F18" s="102">
        <f>SUM(C18:E18)</f>
        <v>35750</v>
      </c>
    </row>
    <row r="19" spans="3:6" s="100" customFormat="1" ht="15" customHeight="1">
      <c r="C19" s="102"/>
      <c r="D19" s="102"/>
      <c r="E19" s="102"/>
      <c r="F19" s="102"/>
    </row>
    <row r="20" spans="2:6" s="100" customFormat="1" ht="15" customHeight="1">
      <c r="B20" s="100" t="s">
        <v>174</v>
      </c>
      <c r="C20" s="102">
        <f>18500*0.5</f>
        <v>9250</v>
      </c>
      <c r="D20" s="102">
        <f>18500*0.22</f>
        <v>4070</v>
      </c>
      <c r="E20" s="102">
        <v>0</v>
      </c>
      <c r="F20" s="102">
        <f>SUM(C20:E20)</f>
        <v>13320</v>
      </c>
    </row>
    <row r="21" spans="3:6" s="100" customFormat="1" ht="15" customHeight="1">
      <c r="C21" s="102"/>
      <c r="D21" s="102"/>
      <c r="E21" s="102"/>
      <c r="F21" s="102"/>
    </row>
    <row r="22" spans="2:6" s="100" customFormat="1" ht="15" customHeight="1">
      <c r="B22" s="100" t="s">
        <v>198</v>
      </c>
      <c r="C22" s="102"/>
      <c r="D22" s="102">
        <f>-2583-1</f>
        <v>-2584</v>
      </c>
      <c r="E22" s="102">
        <v>0</v>
      </c>
      <c r="F22" s="102">
        <f>SUM(C22:E22)</f>
        <v>-2584</v>
      </c>
    </row>
    <row r="23" spans="3:6" s="100" customFormat="1" ht="15" customHeight="1">
      <c r="C23" s="102"/>
      <c r="D23" s="102"/>
      <c r="E23" s="102"/>
      <c r="F23" s="102"/>
    </row>
    <row r="24" spans="2:6" s="100" customFormat="1" ht="15" customHeight="1">
      <c r="B24" s="100" t="s">
        <v>45</v>
      </c>
      <c r="C24" s="102">
        <v>0</v>
      </c>
      <c r="D24" s="102">
        <v>0</v>
      </c>
      <c r="E24" s="102">
        <f>'Income statement'!F34</f>
        <v>5756.533708600657</v>
      </c>
      <c r="F24" s="102">
        <f>SUM(C24:E24)</f>
        <v>5756.533708600657</v>
      </c>
    </row>
    <row r="25" spans="3:6" s="100" customFormat="1" ht="15" customHeight="1">
      <c r="C25" s="102"/>
      <c r="D25" s="102"/>
      <c r="E25" s="102"/>
      <c r="F25" s="102"/>
    </row>
    <row r="26" spans="2:7" s="100" customFormat="1" ht="15" customHeight="1" thickBot="1">
      <c r="B26" s="99" t="s">
        <v>175</v>
      </c>
      <c r="C26" s="103">
        <f>SUM(C16:C25)</f>
        <v>45000</v>
      </c>
      <c r="D26" s="103">
        <f>SUM(D16:D25)</f>
        <v>1486</v>
      </c>
      <c r="E26" s="103">
        <f>SUM(E16:E25)</f>
        <v>5751.533708600657</v>
      </c>
      <c r="F26" s="103">
        <f>SUM(F16:F25)</f>
        <v>52237.533708600655</v>
      </c>
      <c r="G26" s="104"/>
    </row>
    <row r="27" spans="3:6" s="100" customFormat="1" ht="15" customHeight="1" thickTop="1">
      <c r="C27" s="105"/>
      <c r="D27" s="105"/>
      <c r="E27" s="105"/>
      <c r="F27" s="105"/>
    </row>
    <row r="28" spans="3:12" s="100" customFormat="1" ht="15" customHeight="1">
      <c r="C28" s="105"/>
      <c r="D28" s="105"/>
      <c r="E28" s="105"/>
      <c r="L28" s="105"/>
    </row>
    <row r="29" spans="2:12" s="100" customFormat="1" ht="15" customHeight="1">
      <c r="B29" s="100" t="s">
        <v>129</v>
      </c>
      <c r="C29" s="105"/>
      <c r="D29" s="105"/>
      <c r="E29" s="105"/>
      <c r="G29" s="106"/>
      <c r="H29" s="106"/>
      <c r="I29" s="106"/>
      <c r="K29" s="106"/>
      <c r="L29" s="105"/>
    </row>
    <row r="30" spans="2:11" s="100" customFormat="1" ht="15" customHeight="1">
      <c r="B30" s="106"/>
      <c r="C30" s="105"/>
      <c r="D30" s="105"/>
      <c r="E30" s="105"/>
      <c r="F30" s="105"/>
      <c r="G30" s="106"/>
      <c r="H30" s="106"/>
      <c r="I30" s="106"/>
      <c r="J30" s="106"/>
      <c r="K30" s="106"/>
    </row>
    <row r="31" spans="2:5" ht="12.75">
      <c r="B31" s="107"/>
      <c r="C31" s="107"/>
      <c r="D31" s="107"/>
      <c r="E31" s="107"/>
    </row>
    <row r="32" spans="2:5" ht="12.75">
      <c r="B32" s="144" t="s">
        <v>199</v>
      </c>
      <c r="C32" s="107"/>
      <c r="D32" s="107"/>
      <c r="E32" s="107"/>
    </row>
    <row r="33" spans="2:5" ht="14.25">
      <c r="B33" s="142" t="s">
        <v>201</v>
      </c>
      <c r="C33" s="143"/>
      <c r="D33" s="143"/>
      <c r="E33" s="143"/>
    </row>
    <row r="34" spans="2:5" ht="14.25">
      <c r="B34" s="100" t="s">
        <v>200</v>
      </c>
      <c r="C34" s="100"/>
      <c r="D34" s="100"/>
      <c r="E34" s="100"/>
    </row>
    <row r="35" spans="2:5" ht="14.25">
      <c r="B35" s="100"/>
      <c r="C35" s="100"/>
      <c r="D35" s="100"/>
      <c r="E35" s="100"/>
    </row>
    <row r="36" spans="2:5" ht="14.25">
      <c r="B36" s="100" t="s">
        <v>202</v>
      </c>
      <c r="C36" s="100"/>
      <c r="D36" s="100"/>
      <c r="E36" s="100"/>
    </row>
    <row r="37" spans="2:5" ht="14.25">
      <c r="B37" s="100" t="s">
        <v>203</v>
      </c>
      <c r="C37" s="100"/>
      <c r="D37" s="100"/>
      <c r="E37" s="100"/>
    </row>
    <row r="38" ht="14.25">
      <c r="B38" s="106" t="s">
        <v>204</v>
      </c>
    </row>
    <row r="39" ht="14.25">
      <c r="B39" s="100"/>
    </row>
  </sheetData>
  <sheetProtection/>
  <mergeCells count="1">
    <mergeCell ref="C7:F7"/>
  </mergeCells>
  <printOptions gridLines="1"/>
  <pageMargins left="0.24" right="0.17" top="0.58" bottom="0.17" header="0.29" footer="0.1"/>
  <pageSetup fitToHeight="1" fitToWidth="1" horizontalDpi="600" verticalDpi="600" orientation="portrait" paperSize="9" scale="84" r:id="rId1"/>
  <headerFooter alignWithMargins="0">
    <oddFooter>&amp;CPage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zoomScalePageLayoutView="0" workbookViewId="0" topLeftCell="A54">
      <selection activeCell="C78" sqref="C78"/>
    </sheetView>
  </sheetViews>
  <sheetFormatPr defaultColWidth="9.140625" defaultRowHeight="12.75"/>
  <cols>
    <col min="1" max="1" width="55.00390625" style="0" customWidth="1"/>
    <col min="2" max="2" width="5.7109375" style="0" customWidth="1"/>
    <col min="3" max="3" width="6.8515625" style="0" customWidth="1"/>
    <col min="4" max="4" width="16.8515625" style="0" customWidth="1"/>
    <col min="5" max="5" width="3.8515625" style="0" customWidth="1"/>
    <col min="6" max="6" width="17.7109375" style="0" customWidth="1"/>
    <col min="9" max="9" width="13.421875" style="0" customWidth="1"/>
  </cols>
  <sheetData>
    <row r="1" ht="20.25">
      <c r="A1" s="6" t="str">
        <f>+'Income statement'!B1</f>
        <v>HANDAL RESOURCES  BERHAD (816839-X)</v>
      </c>
    </row>
    <row r="3" spans="1:6" ht="12.75">
      <c r="A3" s="2" t="s">
        <v>93</v>
      </c>
      <c r="B3" s="12"/>
      <c r="C3" s="12"/>
      <c r="D3" s="12"/>
      <c r="E3" s="12"/>
      <c r="F3" s="12"/>
    </row>
    <row r="4" spans="1:6" ht="15" customHeight="1">
      <c r="A4" s="2" t="s">
        <v>89</v>
      </c>
      <c r="B4" s="12"/>
      <c r="C4" s="12"/>
      <c r="D4" s="39"/>
      <c r="E4" s="39"/>
      <c r="F4" s="39"/>
    </row>
    <row r="5" spans="1:6" ht="15" customHeight="1">
      <c r="A5" s="2"/>
      <c r="B5" s="12"/>
      <c r="C5" s="12"/>
      <c r="D5" s="2"/>
      <c r="E5" s="12"/>
      <c r="F5" s="5" t="s">
        <v>27</v>
      </c>
    </row>
    <row r="6" spans="1:6" ht="15" customHeight="1">
      <c r="A6" s="2"/>
      <c r="B6" s="12"/>
      <c r="C6" s="12"/>
      <c r="D6" s="5" t="s">
        <v>14</v>
      </c>
      <c r="E6" s="12"/>
      <c r="F6" s="5" t="s">
        <v>28</v>
      </c>
    </row>
    <row r="7" spans="1:6" ht="15" customHeight="1">
      <c r="A7" s="2"/>
      <c r="B7" s="12"/>
      <c r="C7" s="12"/>
      <c r="D7" s="5" t="s">
        <v>13</v>
      </c>
      <c r="E7" s="12"/>
      <c r="F7" s="5" t="s">
        <v>107</v>
      </c>
    </row>
    <row r="8" spans="1:6" ht="15" customHeight="1">
      <c r="A8" s="2"/>
      <c r="B8" s="12"/>
      <c r="C8" s="12"/>
      <c r="D8" s="5" t="str">
        <f>'Income statement'!F13</f>
        <v>30 September 2009</v>
      </c>
      <c r="E8" s="12"/>
      <c r="F8" s="5" t="str">
        <f>'Income statement'!G13</f>
        <v>30 September 2008</v>
      </c>
    </row>
    <row r="9" spans="1:6" ht="15" customHeight="1">
      <c r="A9" s="2"/>
      <c r="B9" s="12"/>
      <c r="C9" s="12"/>
      <c r="D9" s="5" t="s">
        <v>4</v>
      </c>
      <c r="E9" s="12"/>
      <c r="F9" s="5" t="s">
        <v>4</v>
      </c>
    </row>
    <row r="10" spans="1:6" ht="15" customHeight="1">
      <c r="A10" s="2"/>
      <c r="B10" s="12"/>
      <c r="C10" s="12"/>
      <c r="D10" s="16"/>
      <c r="E10" s="16"/>
      <c r="F10" s="17"/>
    </row>
    <row r="11" spans="1:6" ht="15" customHeight="1">
      <c r="A11" s="18"/>
      <c r="B11" s="19"/>
      <c r="C11" s="17"/>
      <c r="D11" s="17"/>
      <c r="E11" s="17"/>
      <c r="F11" s="17"/>
    </row>
    <row r="12" spans="1:6" ht="12.75" customHeight="1">
      <c r="A12" s="15" t="s">
        <v>67</v>
      </c>
      <c r="B12" s="15"/>
      <c r="C12" s="15"/>
      <c r="D12" s="15"/>
      <c r="E12" s="15"/>
      <c r="F12" s="19"/>
    </row>
    <row r="13" spans="1:6" ht="14.25">
      <c r="A13" s="20" t="s">
        <v>2</v>
      </c>
      <c r="B13" s="19"/>
      <c r="C13" s="19"/>
      <c r="D13" s="21">
        <f>'[1]cashflow.'!$D$8</f>
        <v>3491.3136340504434</v>
      </c>
      <c r="E13" s="21"/>
      <c r="F13" s="29" t="s">
        <v>25</v>
      </c>
    </row>
    <row r="14" spans="1:6" ht="14.25">
      <c r="A14" s="20"/>
      <c r="B14" s="19"/>
      <c r="C14" s="19"/>
      <c r="D14" s="21"/>
      <c r="E14" s="21"/>
      <c r="F14" s="29"/>
    </row>
    <row r="15" spans="1:6" ht="15">
      <c r="A15" s="15" t="s">
        <v>8</v>
      </c>
      <c r="B15" s="19"/>
      <c r="C15" s="19"/>
      <c r="D15" s="21"/>
      <c r="E15" s="21"/>
      <c r="F15" s="29"/>
    </row>
    <row r="16" spans="1:6" ht="14.25" customHeight="1">
      <c r="A16" s="40" t="s">
        <v>69</v>
      </c>
      <c r="B16" s="19"/>
      <c r="C16" s="19"/>
      <c r="D16" s="21">
        <f>'[1]cashflow.'!D12</f>
        <v>363.5</v>
      </c>
      <c r="E16" s="21"/>
      <c r="F16" s="29" t="s">
        <v>25</v>
      </c>
    </row>
    <row r="17" spans="1:6" ht="14.25">
      <c r="A17" s="40" t="s">
        <v>68</v>
      </c>
      <c r="B17" s="19"/>
      <c r="C17" s="19"/>
      <c r="D17" s="21">
        <f>'[1]cashflow.'!D13</f>
        <v>265</v>
      </c>
      <c r="E17" s="21"/>
      <c r="F17" s="29" t="s">
        <v>25</v>
      </c>
    </row>
    <row r="18" spans="1:6" ht="14.25">
      <c r="A18" s="40" t="s">
        <v>70</v>
      </c>
      <c r="B18" s="19"/>
      <c r="C18" s="19"/>
      <c r="D18" s="21">
        <f>'[1]cashflow.'!D14</f>
        <v>7.4</v>
      </c>
      <c r="E18" s="21"/>
      <c r="F18" s="29" t="s">
        <v>25</v>
      </c>
    </row>
    <row r="19" spans="1:6" ht="15.75" customHeight="1">
      <c r="A19" s="40" t="s">
        <v>72</v>
      </c>
      <c r="B19" s="19"/>
      <c r="C19" s="19"/>
      <c r="D19" s="21">
        <f>'[1]cashflow.'!D15</f>
        <v>0</v>
      </c>
      <c r="E19" s="21"/>
      <c r="F19" s="29" t="s">
        <v>25</v>
      </c>
    </row>
    <row r="20" spans="1:6" ht="14.25">
      <c r="A20" s="40" t="s">
        <v>71</v>
      </c>
      <c r="B20" s="19"/>
      <c r="C20" s="19"/>
      <c r="D20" s="21">
        <f>'[1]cashflow.'!D16</f>
        <v>-97</v>
      </c>
      <c r="E20" s="21"/>
      <c r="F20" s="29" t="s">
        <v>25</v>
      </c>
    </row>
    <row r="21" spans="1:6" ht="15" customHeight="1" thickBot="1">
      <c r="A21" s="40" t="s">
        <v>111</v>
      </c>
      <c r="B21" s="20"/>
      <c r="C21" s="19"/>
      <c r="D21" s="21">
        <f>'[1]cashflow.'!D17</f>
        <v>-1123.228034050444</v>
      </c>
      <c r="E21" s="28"/>
      <c r="F21" s="30" t="s">
        <v>25</v>
      </c>
    </row>
    <row r="22" spans="1:6" ht="14.25">
      <c r="A22" s="20"/>
      <c r="B22" s="19"/>
      <c r="C22" s="19"/>
      <c r="D22" s="23"/>
      <c r="E22" s="28"/>
      <c r="F22" s="29"/>
    </row>
    <row r="23" spans="1:6" ht="15.75" customHeight="1">
      <c r="A23" s="15" t="s">
        <v>9</v>
      </c>
      <c r="B23" s="19"/>
      <c r="C23" s="19"/>
      <c r="D23" s="49">
        <f>SUM(D13:D21)</f>
        <v>2906.985599999999</v>
      </c>
      <c r="E23" s="21"/>
      <c r="F23" s="29" t="s">
        <v>25</v>
      </c>
    </row>
    <row r="24" spans="1:11" ht="14.25">
      <c r="A24" s="24"/>
      <c r="B24" s="24"/>
      <c r="C24" s="24"/>
      <c r="D24" s="21"/>
      <c r="E24" s="21"/>
      <c r="F24" s="29"/>
      <c r="G24" s="19"/>
      <c r="H24" s="19"/>
      <c r="I24" s="19"/>
      <c r="J24" s="19"/>
      <c r="K24" s="19"/>
    </row>
    <row r="25" spans="1:8" ht="14.25" customHeight="1" hidden="1">
      <c r="A25" s="41" t="s">
        <v>94</v>
      </c>
      <c r="B25" s="24"/>
      <c r="C25" s="24"/>
      <c r="D25" s="21">
        <f>'[1]cashflow.'!D22</f>
        <v>0</v>
      </c>
      <c r="E25" s="21"/>
      <c r="F25" s="29" t="s">
        <v>25</v>
      </c>
      <c r="G25" s="19"/>
      <c r="H25" s="19"/>
    </row>
    <row r="26" spans="1:8" ht="14.25" customHeight="1">
      <c r="A26" s="41" t="s">
        <v>95</v>
      </c>
      <c r="B26" s="24"/>
      <c r="C26" s="24"/>
      <c r="D26" s="21">
        <f>'[1]cashflow.'!D23</f>
        <v>-867.4733900000028</v>
      </c>
      <c r="E26" s="21"/>
      <c r="F26" s="29" t="s">
        <v>25</v>
      </c>
      <c r="G26" s="19"/>
      <c r="H26" s="19"/>
    </row>
    <row r="27" spans="1:8" ht="14.25" customHeight="1">
      <c r="A27" s="41" t="s">
        <v>112</v>
      </c>
      <c r="B27" s="24"/>
      <c r="C27" s="24"/>
      <c r="D27" s="21">
        <f>'[1]cashflow.'!D24</f>
        <v>78.74748</v>
      </c>
      <c r="E27" s="21"/>
      <c r="F27" s="29" t="s">
        <v>25</v>
      </c>
      <c r="G27" s="19"/>
      <c r="H27" s="19"/>
    </row>
    <row r="28" spans="1:8" ht="14.25" customHeight="1">
      <c r="A28" s="41" t="s">
        <v>113</v>
      </c>
      <c r="B28" s="20"/>
      <c r="C28" s="20"/>
      <c r="D28" s="21">
        <f>'[1]cashflow.'!D25</f>
        <v>669.1108099999999</v>
      </c>
      <c r="E28" s="21"/>
      <c r="F28" s="29" t="s">
        <v>25</v>
      </c>
      <c r="G28" s="19"/>
      <c r="H28" s="19"/>
    </row>
    <row r="29" spans="1:8" ht="14.25" customHeight="1">
      <c r="A29" s="41" t="s">
        <v>73</v>
      </c>
      <c r="B29" s="20"/>
      <c r="C29" s="20"/>
      <c r="D29" s="21">
        <f>'[1]cashflow.'!D26</f>
        <v>1842.1404200000015</v>
      </c>
      <c r="E29" s="21"/>
      <c r="F29" s="29" t="s">
        <v>25</v>
      </c>
      <c r="G29" s="19"/>
      <c r="H29" s="19"/>
    </row>
    <row r="30" spans="1:8" ht="15" thickBot="1">
      <c r="A30" s="40" t="s">
        <v>106</v>
      </c>
      <c r="B30" s="20"/>
      <c r="C30" s="20"/>
      <c r="D30" s="22">
        <f>'[1]cashflow.'!D27</f>
        <v>-2514.1371799999997</v>
      </c>
      <c r="E30" s="28"/>
      <c r="F30" s="30" t="s">
        <v>25</v>
      </c>
      <c r="G30" s="19"/>
      <c r="H30" s="19"/>
    </row>
    <row r="31" spans="1:8" ht="14.25">
      <c r="A31" s="24"/>
      <c r="B31" s="24"/>
      <c r="C31" s="24"/>
      <c r="D31" s="21"/>
      <c r="E31" s="21"/>
      <c r="F31" s="29"/>
      <c r="G31" s="19"/>
      <c r="H31" s="19"/>
    </row>
    <row r="32" spans="1:8" ht="14.25" customHeight="1">
      <c r="A32" s="15" t="s">
        <v>114</v>
      </c>
      <c r="B32" s="20"/>
      <c r="C32" s="20"/>
      <c r="D32" s="49">
        <f>SUM(D23:D30)</f>
        <v>2115.373739999998</v>
      </c>
      <c r="E32" s="21"/>
      <c r="F32" s="29">
        <f>SUM(F23:F30)</f>
        <v>0</v>
      </c>
      <c r="G32" s="19"/>
      <c r="H32" s="19"/>
    </row>
    <row r="33" spans="1:8" ht="14.25">
      <c r="A33" s="24"/>
      <c r="B33" s="24"/>
      <c r="C33" s="24"/>
      <c r="D33" s="21"/>
      <c r="E33" s="21"/>
      <c r="F33" s="29"/>
      <c r="G33" s="19"/>
      <c r="H33" s="19"/>
    </row>
    <row r="34" spans="1:8" ht="14.25" customHeight="1">
      <c r="A34" s="18" t="s">
        <v>10</v>
      </c>
      <c r="B34" s="18"/>
      <c r="C34" s="18"/>
      <c r="D34" s="21">
        <f>'[1]cashflow.'!D31</f>
        <v>-363.5</v>
      </c>
      <c r="E34" s="21"/>
      <c r="F34" s="29" t="s">
        <v>25</v>
      </c>
      <c r="G34" s="19"/>
      <c r="H34" s="19"/>
    </row>
    <row r="35" spans="1:8" ht="14.25">
      <c r="A35" s="18" t="s">
        <v>74</v>
      </c>
      <c r="B35" s="18"/>
      <c r="C35" s="18"/>
      <c r="D35" s="21">
        <f>'[1]cashflow.'!D32</f>
        <v>-552.8730440504394</v>
      </c>
      <c r="E35" s="28"/>
      <c r="F35" s="29" t="s">
        <v>25</v>
      </c>
      <c r="G35" s="19"/>
      <c r="H35" s="19"/>
    </row>
    <row r="36" spans="1:8" ht="15" thickBot="1">
      <c r="A36" s="18"/>
      <c r="B36" s="18"/>
      <c r="C36" s="18"/>
      <c r="D36" s="22"/>
      <c r="E36" s="21"/>
      <c r="F36" s="30"/>
      <c r="G36" s="19"/>
      <c r="H36" s="19"/>
    </row>
    <row r="37" spans="1:8" ht="15.75" thickBot="1">
      <c r="A37" s="25" t="s">
        <v>48</v>
      </c>
      <c r="B37" s="18"/>
      <c r="C37" s="18"/>
      <c r="D37" s="50">
        <f>SUM(D32:D35)</f>
        <v>1199.0006959495588</v>
      </c>
      <c r="E37" s="28"/>
      <c r="F37" s="30">
        <f>SUM(F32:F35)</f>
        <v>0</v>
      </c>
      <c r="G37" s="19"/>
      <c r="H37" s="19"/>
    </row>
    <row r="38" spans="1:8" ht="14.25">
      <c r="A38" s="18"/>
      <c r="B38" s="18"/>
      <c r="C38" s="18"/>
      <c r="D38" s="32"/>
      <c r="E38" s="32"/>
      <c r="F38" s="32"/>
      <c r="G38" s="19"/>
      <c r="H38" s="19"/>
    </row>
    <row r="39" spans="1:8" ht="14.25">
      <c r="A39" s="18"/>
      <c r="B39" s="19"/>
      <c r="C39" s="19"/>
      <c r="D39" s="21"/>
      <c r="E39" s="21"/>
      <c r="F39" s="29"/>
      <c r="G39" s="19"/>
      <c r="H39" s="19"/>
    </row>
    <row r="40" spans="1:8" ht="15" customHeight="1">
      <c r="A40" s="25" t="s">
        <v>75</v>
      </c>
      <c r="B40" s="25"/>
      <c r="C40" s="25"/>
      <c r="D40" s="21"/>
      <c r="E40" s="21"/>
      <c r="F40" s="29"/>
      <c r="G40" s="25"/>
      <c r="H40" s="19"/>
    </row>
    <row r="41" spans="1:8" ht="15" customHeight="1">
      <c r="A41" s="18" t="s">
        <v>115</v>
      </c>
      <c r="B41" s="25"/>
      <c r="C41" s="25"/>
      <c r="D41" s="21">
        <f>'[1]cashflow.'!$D$37</f>
        <v>15849.791570000001</v>
      </c>
      <c r="E41" s="21"/>
      <c r="F41" s="29" t="s">
        <v>25</v>
      </c>
      <c r="G41" s="25"/>
      <c r="H41" s="19"/>
    </row>
    <row r="42" spans="1:8" ht="14.25">
      <c r="A42" s="42" t="s">
        <v>76</v>
      </c>
      <c r="B42" s="18"/>
      <c r="C42" s="18"/>
      <c r="D42" s="21">
        <f>'[1]cashflow.'!D38</f>
        <v>97</v>
      </c>
      <c r="E42" s="21"/>
      <c r="F42" s="29" t="s">
        <v>25</v>
      </c>
      <c r="G42" s="19"/>
      <c r="H42" s="19"/>
    </row>
    <row r="43" spans="1:8" ht="14.25">
      <c r="A43" s="42" t="s">
        <v>96</v>
      </c>
      <c r="B43" s="19"/>
      <c r="C43" s="19"/>
      <c r="D43" s="21">
        <f>'[1]cashflow.'!D39</f>
        <v>0</v>
      </c>
      <c r="E43" s="21"/>
      <c r="F43" s="29" t="s">
        <v>25</v>
      </c>
      <c r="G43" s="19"/>
      <c r="H43" s="19"/>
    </row>
    <row r="44" spans="1:8" ht="14.25">
      <c r="A44" s="42" t="s">
        <v>77</v>
      </c>
      <c r="B44" s="19"/>
      <c r="C44" s="19"/>
      <c r="D44" s="21">
        <f>'[1]cashflow.'!D40</f>
        <v>-1047.900669999999</v>
      </c>
      <c r="E44" s="21"/>
      <c r="F44" s="29" t="s">
        <v>25</v>
      </c>
      <c r="G44" s="19"/>
      <c r="H44" s="19"/>
    </row>
    <row r="45" spans="1:8" ht="14.25">
      <c r="A45" s="42"/>
      <c r="B45" s="19"/>
      <c r="C45" s="19"/>
      <c r="D45" s="21"/>
      <c r="E45" s="28"/>
      <c r="F45" s="29"/>
      <c r="G45" s="19"/>
      <c r="H45" s="19"/>
    </row>
    <row r="46" spans="1:8" ht="14.25">
      <c r="A46" s="18"/>
      <c r="B46" s="19"/>
      <c r="C46" s="19"/>
      <c r="D46" s="28"/>
      <c r="E46" s="28"/>
      <c r="F46" s="31"/>
      <c r="G46" s="19"/>
      <c r="H46" s="19"/>
    </row>
    <row r="47" spans="1:9" ht="14.25">
      <c r="A47" s="18" t="s">
        <v>78</v>
      </c>
      <c r="B47" s="18"/>
      <c r="C47" s="18"/>
      <c r="D47" s="34">
        <f>SUM(D41:D46)</f>
        <v>14898.890900000002</v>
      </c>
      <c r="E47" s="28"/>
      <c r="F47" s="35" t="s">
        <v>25</v>
      </c>
      <c r="G47" s="18"/>
      <c r="H47" s="19"/>
      <c r="I47" s="52"/>
    </row>
    <row r="48" spans="1:8" ht="14.25">
      <c r="A48" s="24"/>
      <c r="B48" s="19"/>
      <c r="C48" s="19"/>
      <c r="D48" s="21"/>
      <c r="E48" s="21"/>
      <c r="F48" s="29"/>
      <c r="G48" s="19"/>
      <c r="H48" s="19"/>
    </row>
    <row r="49" spans="1:8" ht="15" customHeight="1">
      <c r="A49" s="25" t="s">
        <v>79</v>
      </c>
      <c r="B49" s="25"/>
      <c r="C49" s="25"/>
      <c r="D49" s="21"/>
      <c r="E49" s="21"/>
      <c r="F49" s="29"/>
      <c r="G49" s="18"/>
      <c r="H49" s="18"/>
    </row>
    <row r="50" spans="1:8" ht="14.25" customHeight="1">
      <c r="A50" s="41" t="s">
        <v>116</v>
      </c>
      <c r="B50" s="18"/>
      <c r="C50" s="18"/>
      <c r="D50" s="21">
        <f>'[1]cashflow.'!D46</f>
        <v>-978</v>
      </c>
      <c r="E50" s="21"/>
      <c r="F50" s="29" t="s">
        <v>25</v>
      </c>
      <c r="G50" s="19"/>
      <c r="H50" s="19"/>
    </row>
    <row r="51" spans="1:8" ht="14.25" customHeight="1">
      <c r="A51" s="43" t="s">
        <v>80</v>
      </c>
      <c r="B51" s="18"/>
      <c r="C51" s="18"/>
      <c r="D51" s="21">
        <f>'[1]cashflow.'!D47</f>
        <v>-2</v>
      </c>
      <c r="E51" s="21"/>
      <c r="F51" s="29" t="s">
        <v>25</v>
      </c>
      <c r="G51" s="19"/>
      <c r="H51" s="19"/>
    </row>
    <row r="52" spans="1:8" ht="14.25" customHeight="1">
      <c r="A52" s="43" t="s">
        <v>97</v>
      </c>
      <c r="B52" s="18"/>
      <c r="C52" s="18"/>
      <c r="D52" s="21">
        <f>'[1]cashflow.'!D48</f>
        <v>-4.5</v>
      </c>
      <c r="E52" s="21"/>
      <c r="F52" s="29" t="s">
        <v>25</v>
      </c>
      <c r="G52" s="19"/>
      <c r="H52" s="19"/>
    </row>
    <row r="53" spans="1:8" ht="14.25" customHeight="1">
      <c r="A53" s="43" t="s">
        <v>81</v>
      </c>
      <c r="B53" s="18"/>
      <c r="C53" s="18"/>
      <c r="D53" s="21">
        <f>'[1]cashflow.'!D49</f>
        <v>-13.609679999999997</v>
      </c>
      <c r="E53" s="21"/>
      <c r="F53" s="29" t="s">
        <v>25</v>
      </c>
      <c r="G53" s="19"/>
      <c r="H53" s="19"/>
    </row>
    <row r="54" spans="1:8" ht="14.25" customHeight="1">
      <c r="A54" s="44" t="s">
        <v>98</v>
      </c>
      <c r="B54" s="18"/>
      <c r="C54" s="18"/>
      <c r="D54" s="21">
        <f>'[1]cashflow.'!D50</f>
        <v>-36</v>
      </c>
      <c r="E54" s="21"/>
      <c r="F54" s="29" t="s">
        <v>25</v>
      </c>
      <c r="G54" s="19"/>
      <c r="H54" s="19"/>
    </row>
    <row r="55" spans="1:8" ht="14.25" customHeight="1">
      <c r="A55" s="44"/>
      <c r="B55" s="18"/>
      <c r="C55" s="18"/>
      <c r="D55" s="21"/>
      <c r="E55" s="21"/>
      <c r="F55" s="29"/>
      <c r="G55" s="19"/>
      <c r="H55" s="19"/>
    </row>
    <row r="56" spans="1:8" ht="14.25" customHeight="1">
      <c r="A56" s="44" t="s">
        <v>117</v>
      </c>
      <c r="B56" s="18"/>
      <c r="C56" s="18"/>
      <c r="D56" s="21">
        <f>'[1]cashflow.'!D52</f>
        <v>-637.5</v>
      </c>
      <c r="E56" s="28"/>
      <c r="F56" s="29" t="s">
        <v>25</v>
      </c>
      <c r="G56" s="19"/>
      <c r="H56" s="19"/>
    </row>
    <row r="57" spans="1:8" ht="14.25">
      <c r="A57" s="45"/>
      <c r="B57" s="18"/>
      <c r="C57" s="18"/>
      <c r="D57" s="21"/>
      <c r="E57" s="28"/>
      <c r="F57" s="29"/>
      <c r="G57" s="19"/>
      <c r="H57" s="19"/>
    </row>
    <row r="58" spans="1:8" ht="14.25">
      <c r="A58" s="18"/>
      <c r="B58" s="18"/>
      <c r="C58" s="18"/>
      <c r="D58" s="21"/>
      <c r="E58" s="28"/>
      <c r="F58" s="29"/>
      <c r="G58" s="19"/>
      <c r="H58" s="19"/>
    </row>
    <row r="59" spans="1:8" ht="18" customHeight="1" thickBot="1">
      <c r="A59" s="37" t="s">
        <v>118</v>
      </c>
      <c r="B59" s="20"/>
      <c r="C59" s="20"/>
      <c r="D59" s="26">
        <f>SUM(D50:D58)</f>
        <v>-1671.60968</v>
      </c>
      <c r="E59" s="28"/>
      <c r="F59" s="30" t="s">
        <v>25</v>
      </c>
      <c r="G59" s="19"/>
      <c r="H59" s="19"/>
    </row>
    <row r="60" spans="1:8" ht="14.25">
      <c r="A60" s="18"/>
      <c r="B60" s="18"/>
      <c r="C60" s="18"/>
      <c r="D60" s="32"/>
      <c r="E60" s="28"/>
      <c r="F60" s="32"/>
      <c r="G60" s="19"/>
      <c r="H60" s="19"/>
    </row>
    <row r="61" spans="1:8" ht="14.25">
      <c r="A61" s="18"/>
      <c r="B61" s="18"/>
      <c r="C61" s="18"/>
      <c r="D61" s="21"/>
      <c r="E61" s="28"/>
      <c r="F61" s="29"/>
      <c r="G61" s="19"/>
      <c r="H61" s="19"/>
    </row>
    <row r="62" spans="1:8" ht="14.25" customHeight="1">
      <c r="A62" s="25" t="s">
        <v>119</v>
      </c>
      <c r="B62" s="18"/>
      <c r="C62" s="18"/>
      <c r="D62" s="21">
        <f>D59+D47+D37</f>
        <v>14426.281915949561</v>
      </c>
      <c r="E62" s="28"/>
      <c r="F62" s="29" t="s">
        <v>25</v>
      </c>
      <c r="G62" s="18"/>
      <c r="H62" s="19"/>
    </row>
    <row r="63" spans="1:8" ht="14.25">
      <c r="A63" s="20"/>
      <c r="B63" s="19"/>
      <c r="C63" s="19"/>
      <c r="D63" s="21"/>
      <c r="E63" s="28"/>
      <c r="F63" s="29"/>
      <c r="G63" s="19"/>
      <c r="H63" s="19"/>
    </row>
    <row r="64" spans="1:8" ht="14.25" customHeight="1" thickBot="1">
      <c r="A64" s="155" t="s">
        <v>109</v>
      </c>
      <c r="B64" s="20"/>
      <c r="C64" s="20"/>
      <c r="D64" s="22">
        <f>'[1]cashflow.'!$D$58</f>
        <v>0.002</v>
      </c>
      <c r="E64" s="28"/>
      <c r="F64" s="30" t="s">
        <v>25</v>
      </c>
      <c r="G64" s="19"/>
      <c r="H64" s="19"/>
    </row>
    <row r="65" spans="1:8" ht="14.25">
      <c r="A65" s="155"/>
      <c r="B65" s="20"/>
      <c r="C65" s="20"/>
      <c r="D65" s="32"/>
      <c r="E65" s="28"/>
      <c r="F65" s="32"/>
      <c r="G65" s="19"/>
      <c r="H65" s="19"/>
    </row>
    <row r="66" spans="1:8" ht="15">
      <c r="A66" s="36"/>
      <c r="B66" s="20"/>
      <c r="C66" s="20"/>
      <c r="D66" s="32"/>
      <c r="E66" s="28"/>
      <c r="F66" s="32"/>
      <c r="G66" s="19"/>
      <c r="H66" s="19"/>
    </row>
    <row r="67" spans="1:8" ht="15" thickBot="1">
      <c r="A67" s="155" t="s">
        <v>110</v>
      </c>
      <c r="B67" s="20"/>
      <c r="C67" s="19"/>
      <c r="D67" s="27">
        <f>D64+D62</f>
        <v>14426.283915949562</v>
      </c>
      <c r="E67" s="28"/>
      <c r="F67" s="33" t="s">
        <v>25</v>
      </c>
      <c r="G67" s="19"/>
      <c r="H67" s="19"/>
    </row>
    <row r="68" spans="1:6" ht="15" thickTop="1">
      <c r="A68" s="155"/>
      <c r="B68" s="12"/>
      <c r="C68" s="12"/>
      <c r="D68" s="12"/>
      <c r="E68" s="28"/>
      <c r="F68" s="12"/>
    </row>
    <row r="69" spans="1:6" ht="14.25">
      <c r="A69" s="12"/>
      <c r="B69" s="12"/>
      <c r="C69" s="12"/>
      <c r="D69" s="12"/>
      <c r="E69" s="28"/>
      <c r="F69" s="12"/>
    </row>
    <row r="70" spans="1:6" ht="15">
      <c r="A70" s="16" t="s">
        <v>105</v>
      </c>
      <c r="B70" s="12"/>
      <c r="C70" s="12"/>
      <c r="D70" s="12"/>
      <c r="E70" s="28"/>
      <c r="F70" s="12"/>
    </row>
    <row r="71" spans="1:6" ht="14.25">
      <c r="A71" s="12" t="s">
        <v>85</v>
      </c>
      <c r="B71" s="12"/>
      <c r="C71" s="12"/>
      <c r="D71" s="32">
        <f>'[1]cashflow.'!D65</f>
        <v>24215.425580000003</v>
      </c>
      <c r="E71" s="28"/>
      <c r="F71" s="29" t="s">
        <v>25</v>
      </c>
    </row>
    <row r="72" spans="1:6" ht="14.25">
      <c r="A72" s="12" t="s">
        <v>86</v>
      </c>
      <c r="B72" s="12"/>
      <c r="C72" s="12"/>
      <c r="D72" s="32">
        <f>'[1]cashflow.'!D66</f>
        <v>3321.387730000001</v>
      </c>
      <c r="E72" s="28"/>
      <c r="F72" s="29" t="s">
        <v>25</v>
      </c>
    </row>
    <row r="73" spans="1:6" ht="12.75">
      <c r="A73" s="12" t="s">
        <v>87</v>
      </c>
      <c r="B73" s="12"/>
      <c r="C73" s="12"/>
      <c r="D73" s="32">
        <f>'[1]cashflow.'!D67</f>
        <v>-5084</v>
      </c>
      <c r="F73" s="29" t="s">
        <v>25</v>
      </c>
    </row>
    <row r="74" spans="1:6" ht="12.75">
      <c r="A74" s="44" t="s">
        <v>99</v>
      </c>
      <c r="B74" s="47"/>
      <c r="C74" s="12"/>
      <c r="D74" s="32">
        <f>'[1]cashflow.'!$D$69</f>
        <v>-8027.46</v>
      </c>
      <c r="F74" s="29" t="s">
        <v>25</v>
      </c>
    </row>
    <row r="75" spans="1:6" ht="15" thickBot="1">
      <c r="A75" s="12"/>
      <c r="B75" s="12"/>
      <c r="C75" s="12"/>
      <c r="D75" s="46">
        <f>SUM(D71:D74)</f>
        <v>14425.353310000006</v>
      </c>
      <c r="E75" s="28"/>
      <c r="F75" s="48" t="s">
        <v>25</v>
      </c>
    </row>
    <row r="76" spans="5:6" ht="15" thickTop="1">
      <c r="E76" s="28"/>
      <c r="F76" s="12"/>
    </row>
    <row r="77" spans="4:5" ht="14.25">
      <c r="D77" s="52">
        <f>D75-D67</f>
        <v>-0.9306059495556838</v>
      </c>
      <c r="E77" s="28"/>
    </row>
    <row r="78" ht="12.75" customHeight="1"/>
    <row r="79" ht="12.75">
      <c r="A79" s="43" t="s">
        <v>103</v>
      </c>
    </row>
    <row r="80" ht="12.75">
      <c r="A80" s="43" t="s">
        <v>56</v>
      </c>
    </row>
    <row r="81" ht="12.75">
      <c r="A81" s="43" t="s">
        <v>104</v>
      </c>
    </row>
  </sheetData>
  <sheetProtection/>
  <mergeCells count="2">
    <mergeCell ref="A64:A65"/>
    <mergeCell ref="A67:A68"/>
  </mergeCells>
  <printOptions/>
  <pageMargins left="0.25" right="0.21" top="0.17" bottom="0.16" header="0.17" footer="0.16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6"/>
  <sheetViews>
    <sheetView zoomScalePageLayoutView="0" workbookViewId="0" topLeftCell="A10">
      <selection activeCell="C18" sqref="C18"/>
    </sheetView>
  </sheetViews>
  <sheetFormatPr defaultColWidth="9.140625" defaultRowHeight="12.75"/>
  <cols>
    <col min="1" max="1" width="5.57421875" style="0" customWidth="1"/>
    <col min="2" max="2" width="30.8515625" style="0" customWidth="1"/>
    <col min="3" max="3" width="14.57421875" style="0" customWidth="1"/>
    <col min="4" max="4" width="18.00390625" style="0" customWidth="1"/>
    <col min="5" max="5" width="19.57421875" style="0" customWidth="1"/>
    <col min="6" max="6" width="20.140625" style="0" customWidth="1"/>
  </cols>
  <sheetData>
    <row r="1" ht="20.25">
      <c r="A1" s="6" t="str">
        <f>+'Income statement'!B1</f>
        <v>HANDAL RESOURCES  BERHAD (816839-X)</v>
      </c>
    </row>
    <row r="3" ht="12.75">
      <c r="B3" s="2" t="s">
        <v>18</v>
      </c>
    </row>
    <row r="4" spans="21:33" ht="12.75">
      <c r="U4" t="s">
        <v>15</v>
      </c>
      <c r="V4" t="s">
        <v>16</v>
      </c>
      <c r="X4" t="s">
        <v>17</v>
      </c>
      <c r="Y4" t="s">
        <v>16</v>
      </c>
      <c r="AC4" t="s">
        <v>4</v>
      </c>
      <c r="AD4" t="s">
        <v>4</v>
      </c>
      <c r="AF4" t="s">
        <v>4</v>
      </c>
      <c r="AG4" t="s">
        <v>4</v>
      </c>
    </row>
    <row r="5" ht="13.5" thickBot="1"/>
    <row r="6" spans="3:8" ht="13.5" thickBot="1">
      <c r="C6" s="158" t="s">
        <v>19</v>
      </c>
      <c r="D6" s="159"/>
      <c r="E6" s="158" t="s">
        <v>20</v>
      </c>
      <c r="F6" s="159"/>
      <c r="H6" s="7"/>
    </row>
    <row r="7" spans="3:6" ht="12.75">
      <c r="C7" s="160" t="s">
        <v>21</v>
      </c>
      <c r="D7" s="160" t="s">
        <v>22</v>
      </c>
      <c r="E7" s="160" t="s">
        <v>24</v>
      </c>
      <c r="F7" s="160" t="s">
        <v>23</v>
      </c>
    </row>
    <row r="8" spans="3:6" ht="12.75">
      <c r="C8" s="160"/>
      <c r="D8" s="160"/>
      <c r="E8" s="160"/>
      <c r="F8" s="160"/>
    </row>
    <row r="9" spans="3:6" ht="12.75">
      <c r="C9" s="160"/>
      <c r="D9" s="160"/>
      <c r="E9" s="160"/>
      <c r="F9" s="160"/>
    </row>
    <row r="10" spans="3:6" ht="12.75">
      <c r="C10" s="5" t="str">
        <f>+'Income statement'!C13</f>
        <v>30 September 2009</v>
      </c>
      <c r="D10" s="5" t="str">
        <f>+'Income statement'!D13</f>
        <v>30 September 2008</v>
      </c>
      <c r="E10" s="5" t="str">
        <f>+C10</f>
        <v>30 September 2009</v>
      </c>
      <c r="F10" s="5" t="str">
        <f>+D10</f>
        <v>30 September 2008</v>
      </c>
    </row>
    <row r="11" spans="3:6" ht="12.75">
      <c r="C11" s="5"/>
      <c r="D11" s="5"/>
      <c r="E11" s="5"/>
      <c r="F11" s="5"/>
    </row>
    <row r="12" spans="3:6" ht="12.75">
      <c r="C12" s="5" t="s">
        <v>4</v>
      </c>
      <c r="D12" s="5" t="s">
        <v>4</v>
      </c>
      <c r="E12" s="5" t="s">
        <v>4</v>
      </c>
      <c r="F12" s="5" t="s">
        <v>4</v>
      </c>
    </row>
    <row r="14" spans="1:6" ht="12.75">
      <c r="A14" s="1">
        <v>1</v>
      </c>
      <c r="B14" t="s">
        <v>1</v>
      </c>
      <c r="C14" s="9">
        <f>+'Income statement'!C16</f>
        <v>15078.793759999993</v>
      </c>
      <c r="D14" s="9" t="str">
        <f>+'Income statement'!D16</f>
        <v>N/A</v>
      </c>
      <c r="E14" s="9">
        <f>+'Income statement'!F16</f>
        <v>23670.793759999993</v>
      </c>
      <c r="F14" s="9" t="str">
        <f>+'Income statement'!G16</f>
        <v>N/A</v>
      </c>
    </row>
    <row r="15" spans="1:6" ht="12.75">
      <c r="A15" s="1"/>
      <c r="C15" s="9"/>
      <c r="D15" s="9"/>
      <c r="E15" s="9"/>
      <c r="F15" s="9"/>
    </row>
    <row r="16" spans="1:6" ht="12.75">
      <c r="A16" s="1">
        <v>2</v>
      </c>
      <c r="B16" t="s">
        <v>46</v>
      </c>
      <c r="C16" s="9">
        <f>+'Income statement'!C30</f>
        <v>4087.3164759495608</v>
      </c>
      <c r="D16" s="9" t="str">
        <f>+'Income statement'!D30</f>
        <v>N/A</v>
      </c>
      <c r="E16" s="9">
        <f>+'Income statement'!F30</f>
        <v>7577.630109999996</v>
      </c>
      <c r="F16" s="9" t="str">
        <f>+'Income statement'!G30</f>
        <v>N/A</v>
      </c>
    </row>
    <row r="17" spans="1:6" ht="12.75">
      <c r="A17" s="1"/>
      <c r="C17" s="9"/>
      <c r="D17" s="9"/>
      <c r="E17" s="9"/>
      <c r="F17" s="9"/>
    </row>
    <row r="18" spans="1:6" ht="12.75">
      <c r="A18" s="1">
        <v>3</v>
      </c>
      <c r="B18" s="156" t="s">
        <v>53</v>
      </c>
      <c r="C18" s="9" t="e">
        <f>+'Income statement'!#REF!</f>
        <v>#REF!</v>
      </c>
      <c r="D18" s="9" t="e">
        <f>+'Income statement'!#REF!</f>
        <v>#REF!</v>
      </c>
      <c r="E18" s="9" t="e">
        <f>+'Income statement'!#REF!</f>
        <v>#REF!</v>
      </c>
      <c r="F18" s="9" t="e">
        <f>+'Income statement'!#REF!</f>
        <v>#REF!</v>
      </c>
    </row>
    <row r="19" spans="1:6" ht="12.75">
      <c r="A19" s="1"/>
      <c r="B19" s="156"/>
      <c r="C19" s="9"/>
      <c r="D19" s="9"/>
      <c r="E19" s="9"/>
      <c r="F19" s="9"/>
    </row>
    <row r="20" spans="1:6" ht="12.75">
      <c r="A20" s="1"/>
      <c r="C20" s="9"/>
      <c r="D20" s="9"/>
      <c r="E20" s="9"/>
      <c r="F20" s="9"/>
    </row>
    <row r="21" spans="1:6" ht="12.75">
      <c r="A21" s="1">
        <v>4</v>
      </c>
      <c r="B21" t="s">
        <v>49</v>
      </c>
      <c r="C21" s="9">
        <f>+'Income statement'!C38</f>
        <v>2919.248573907834</v>
      </c>
      <c r="D21" s="9" t="str">
        <f>+'Income statement'!D38</f>
        <v>N/A</v>
      </c>
      <c r="E21" s="9">
        <f>+'Income statement'!F38</f>
        <v>5756.533708600657</v>
      </c>
      <c r="F21" s="9" t="str">
        <f>+'Income statement'!G38</f>
        <v>N/A</v>
      </c>
    </row>
    <row r="22" spans="1:6" ht="12.75">
      <c r="A22" s="1"/>
      <c r="B22" t="s">
        <v>50</v>
      </c>
      <c r="C22" s="9"/>
      <c r="D22" s="9"/>
      <c r="E22" s="9"/>
      <c r="F22" s="9"/>
    </row>
    <row r="23" spans="1:6" ht="12.75">
      <c r="A23" s="1"/>
      <c r="C23" s="9"/>
      <c r="D23" s="9"/>
      <c r="E23" s="9"/>
      <c r="F23" s="9"/>
    </row>
    <row r="24" spans="1:6" ht="25.5">
      <c r="A24" s="1">
        <v>5</v>
      </c>
      <c r="B24" s="8" t="s">
        <v>47</v>
      </c>
      <c r="C24" s="10" t="e">
        <f>+C18/43560*100</f>
        <v>#REF!</v>
      </c>
      <c r="D24" s="10" t="e">
        <f>+D21/43560*100</f>
        <v>#VALUE!</v>
      </c>
      <c r="E24" s="10" t="e">
        <f>+E18/43560*100</f>
        <v>#REF!</v>
      </c>
      <c r="F24" s="10" t="e">
        <f>+F21/43560*100</f>
        <v>#VALUE!</v>
      </c>
    </row>
    <row r="25" spans="1:6" ht="12.75">
      <c r="A25" s="1"/>
      <c r="B25" s="8"/>
      <c r="C25" s="9"/>
      <c r="D25" s="9"/>
      <c r="E25" s="9"/>
      <c r="F25" s="9"/>
    </row>
    <row r="26" spans="1:6" ht="12.75">
      <c r="A26" s="1"/>
      <c r="C26" s="9"/>
      <c r="D26" s="9"/>
      <c r="E26" s="9"/>
      <c r="F26" s="9"/>
    </row>
    <row r="27" spans="1:6" ht="25.5">
      <c r="A27" s="1">
        <v>6</v>
      </c>
      <c r="B27" s="8" t="s">
        <v>51</v>
      </c>
      <c r="C27" s="14">
        <v>0</v>
      </c>
      <c r="D27" s="13">
        <v>0</v>
      </c>
      <c r="E27" s="13">
        <v>0</v>
      </c>
      <c r="F27" s="13">
        <v>0</v>
      </c>
    </row>
    <row r="28" spans="1:6" ht="12.75">
      <c r="A28" s="1"/>
      <c r="B28" s="8"/>
      <c r="C28" s="9"/>
      <c r="D28" s="9"/>
      <c r="E28" s="9"/>
      <c r="F28" s="9"/>
    </row>
    <row r="29" spans="1:6" ht="12.75">
      <c r="A29" s="1"/>
      <c r="B29" s="8"/>
      <c r="C29" s="9"/>
      <c r="D29" s="9"/>
      <c r="E29" s="9"/>
      <c r="F29" s="9"/>
    </row>
    <row r="30" spans="1:6" ht="12.75">
      <c r="A30" s="1"/>
      <c r="B30" s="8"/>
      <c r="C30" s="9"/>
      <c r="D30" s="9"/>
      <c r="E30" s="4" t="s">
        <v>29</v>
      </c>
      <c r="F30" s="4" t="s">
        <v>31</v>
      </c>
    </row>
    <row r="31" spans="3:6" ht="12.75">
      <c r="C31" s="9"/>
      <c r="D31" s="9"/>
      <c r="E31" s="4" t="s">
        <v>30</v>
      </c>
      <c r="F31" s="4" t="s">
        <v>32</v>
      </c>
    </row>
    <row r="32" spans="3:6" ht="12.75">
      <c r="C32" s="9"/>
      <c r="D32" s="9"/>
      <c r="E32" s="4"/>
      <c r="F32" s="4"/>
    </row>
    <row r="33" spans="1:6" ht="12.75">
      <c r="A33">
        <v>7</v>
      </c>
      <c r="B33" s="157" t="s">
        <v>52</v>
      </c>
      <c r="C33" s="9"/>
      <c r="D33" s="9"/>
      <c r="E33" s="10">
        <f>+'balance sheet'!C59</f>
        <v>0.5804246606511184</v>
      </c>
      <c r="F33" s="10" t="str">
        <f>+'balance sheet'!E59</f>
        <v>N/A</v>
      </c>
    </row>
    <row r="34" spans="2:6" ht="12.75">
      <c r="B34" s="157"/>
      <c r="C34" s="9"/>
      <c r="D34" s="9"/>
      <c r="E34" s="9"/>
      <c r="F34" s="9"/>
    </row>
    <row r="35" spans="2:6" ht="12.75">
      <c r="B35" s="157"/>
      <c r="C35" s="9"/>
      <c r="D35" s="9"/>
      <c r="E35" s="9"/>
      <c r="F35" s="9"/>
    </row>
    <row r="36" spans="3:6" ht="12.75">
      <c r="C36" s="9"/>
      <c r="D36" s="9"/>
      <c r="E36" s="9"/>
      <c r="F36" s="9"/>
    </row>
  </sheetData>
  <sheetProtection/>
  <mergeCells count="8">
    <mergeCell ref="B18:B19"/>
    <mergeCell ref="B33:B35"/>
    <mergeCell ref="C6:D6"/>
    <mergeCell ref="E6:F6"/>
    <mergeCell ref="C7:C9"/>
    <mergeCell ref="D7:D9"/>
    <mergeCell ref="E7:E9"/>
    <mergeCell ref="F7:F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8"/>
  <sheetViews>
    <sheetView tabSelected="1" zoomScalePageLayoutView="0" workbookViewId="0" topLeftCell="A64">
      <selection activeCell="B80" sqref="B80"/>
    </sheetView>
  </sheetViews>
  <sheetFormatPr defaultColWidth="9.140625" defaultRowHeight="12.75"/>
  <cols>
    <col min="1" max="1" width="10.140625" style="0" customWidth="1"/>
    <col min="2" max="2" width="55.00390625" style="0" customWidth="1"/>
    <col min="3" max="3" width="5.7109375" style="0" customWidth="1"/>
    <col min="4" max="4" width="6.8515625" style="0" customWidth="1"/>
    <col min="5" max="5" width="28.8515625" style="0" customWidth="1"/>
    <col min="6" max="6" width="3.8515625" style="0" customWidth="1"/>
    <col min="7" max="7" width="27.421875" style="0" customWidth="1"/>
    <col min="8" max="8" width="10.140625" style="0" customWidth="1"/>
    <col min="10" max="10" width="13.421875" style="0" customWidth="1"/>
  </cols>
  <sheetData>
    <row r="1" ht="20.25">
      <c r="B1" s="6" t="str">
        <f>+'Income statement'!B1</f>
        <v>HANDAL RESOURCES  BERHAD (816839-X)</v>
      </c>
    </row>
    <row r="3" s="51" customFormat="1" ht="15">
      <c r="B3" s="16" t="s">
        <v>93</v>
      </c>
    </row>
    <row r="4" spans="2:7" s="51" customFormat="1" ht="15" customHeight="1">
      <c r="B4" s="16" t="s">
        <v>176</v>
      </c>
      <c r="E4" s="39"/>
      <c r="F4" s="39"/>
      <c r="G4" s="39"/>
    </row>
    <row r="5" spans="2:7" s="51" customFormat="1" ht="15" customHeight="1">
      <c r="B5" s="16"/>
      <c r="E5" s="148" t="s">
        <v>177</v>
      </c>
      <c r="G5" s="148" t="s">
        <v>178</v>
      </c>
    </row>
    <row r="6" spans="2:7" s="51" customFormat="1" ht="15" customHeight="1">
      <c r="B6" s="16"/>
      <c r="E6" s="148"/>
      <c r="G6" s="161"/>
    </row>
    <row r="7" spans="2:7" s="51" customFormat="1" ht="15" customHeight="1">
      <c r="B7" s="16"/>
      <c r="E7" s="148"/>
      <c r="G7" s="161"/>
    </row>
    <row r="8" spans="2:7" s="51" customFormat="1" ht="15" customHeight="1">
      <c r="B8" s="16"/>
      <c r="E8" s="148"/>
      <c r="G8" s="161"/>
    </row>
    <row r="9" spans="2:7" s="51" customFormat="1" ht="15" customHeight="1">
      <c r="B9" s="16"/>
      <c r="E9" s="60" t="s">
        <v>4</v>
      </c>
      <c r="G9" s="60" t="s">
        <v>4</v>
      </c>
    </row>
    <row r="10" spans="2:7" s="51" customFormat="1" ht="15" customHeight="1">
      <c r="B10" s="16"/>
      <c r="E10" s="16"/>
      <c r="F10" s="16"/>
      <c r="G10" s="17"/>
    </row>
    <row r="11" spans="2:7" s="51" customFormat="1" ht="15" customHeight="1">
      <c r="B11" s="18"/>
      <c r="C11" s="19"/>
      <c r="D11" s="17"/>
      <c r="E11" s="17"/>
      <c r="F11" s="17"/>
      <c r="G11" s="17"/>
    </row>
    <row r="12" spans="2:7" s="51" customFormat="1" ht="12.75" customHeight="1">
      <c r="B12" s="15" t="s">
        <v>67</v>
      </c>
      <c r="C12" s="15"/>
      <c r="D12" s="15"/>
      <c r="E12" s="15"/>
      <c r="F12" s="15"/>
      <c r="G12" s="19"/>
    </row>
    <row r="13" spans="2:7" s="51" customFormat="1" ht="14.25">
      <c r="B13" s="20" t="s">
        <v>2</v>
      </c>
      <c r="C13" s="19"/>
      <c r="D13" s="19"/>
      <c r="E13" s="21">
        <f>'[4]cashflow.'!$D$8</f>
        <v>7577.630109999996</v>
      </c>
      <c r="F13" s="21"/>
      <c r="G13" s="21" t="s">
        <v>25</v>
      </c>
    </row>
    <row r="14" spans="2:7" s="51" customFormat="1" ht="14.25">
      <c r="B14" s="20"/>
      <c r="C14" s="19"/>
      <c r="D14" s="19"/>
      <c r="E14" s="21"/>
      <c r="F14" s="21"/>
      <c r="G14" s="21"/>
    </row>
    <row r="15" spans="2:7" s="51" customFormat="1" ht="15.75" thickBot="1">
      <c r="B15" s="15" t="s">
        <v>120</v>
      </c>
      <c r="C15" s="19"/>
      <c r="D15" s="19"/>
      <c r="E15" s="21">
        <f>226</f>
        <v>226</v>
      </c>
      <c r="F15" s="21"/>
      <c r="G15" s="22" t="s">
        <v>25</v>
      </c>
    </row>
    <row r="16" spans="2:7" s="51" customFormat="1" ht="14.25">
      <c r="B16" s="20"/>
      <c r="C16" s="19"/>
      <c r="D16" s="19"/>
      <c r="E16" s="23"/>
      <c r="F16" s="28"/>
      <c r="G16" s="21"/>
    </row>
    <row r="17" spans="2:7" s="51" customFormat="1" ht="15.75" customHeight="1">
      <c r="B17" s="15" t="s">
        <v>9</v>
      </c>
      <c r="C17" s="19"/>
      <c r="D17" s="19"/>
      <c r="E17" s="49">
        <f>SUM(E13:E15)</f>
        <v>7803.630109999996</v>
      </c>
      <c r="F17" s="21"/>
      <c r="G17" s="21" t="s">
        <v>25</v>
      </c>
    </row>
    <row r="18" spans="2:12" s="51" customFormat="1" ht="14.25">
      <c r="B18" s="24"/>
      <c r="C18" s="24"/>
      <c r="D18" s="24"/>
      <c r="E18" s="21"/>
      <c r="F18" s="21"/>
      <c r="G18" s="21"/>
      <c r="H18" s="19"/>
      <c r="I18" s="19"/>
      <c r="J18" s="19"/>
      <c r="K18" s="19"/>
      <c r="L18" s="19"/>
    </row>
    <row r="19" spans="2:9" s="51" customFormat="1" ht="14.25" customHeight="1" hidden="1">
      <c r="B19" s="110" t="s">
        <v>94</v>
      </c>
      <c r="C19" s="24"/>
      <c r="D19" s="24"/>
      <c r="E19" s="21">
        <f>'[1]cashflow.'!D22</f>
        <v>0</v>
      </c>
      <c r="F19" s="21"/>
      <c r="G19" s="21" t="s">
        <v>25</v>
      </c>
      <c r="H19" s="19"/>
      <c r="I19" s="19"/>
    </row>
    <row r="20" spans="2:9" s="51" customFormat="1" ht="14.25" customHeight="1">
      <c r="B20" s="110" t="s">
        <v>184</v>
      </c>
      <c r="C20" s="24"/>
      <c r="D20" s="24"/>
      <c r="E20" s="21">
        <f>'[4]cashflow.'!D22</f>
        <v>-24.983580000000075</v>
      </c>
      <c r="F20" s="21"/>
      <c r="G20" s="21"/>
      <c r="H20" s="19"/>
      <c r="I20" s="19"/>
    </row>
    <row r="21" spans="2:9" s="51" customFormat="1" ht="14.25" customHeight="1">
      <c r="B21" s="110" t="s">
        <v>155</v>
      </c>
      <c r="C21" s="24"/>
      <c r="D21" s="24"/>
      <c r="E21" s="21">
        <f>'[4]cashflow.'!D23</f>
        <v>-1413.9424700000018</v>
      </c>
      <c r="F21" s="21"/>
      <c r="G21" s="21" t="s">
        <v>25</v>
      </c>
      <c r="H21" s="19"/>
      <c r="I21" s="19"/>
    </row>
    <row r="22" spans="2:9" s="51" customFormat="1" ht="14.25" customHeight="1">
      <c r="B22" s="110" t="s">
        <v>185</v>
      </c>
      <c r="C22" s="24"/>
      <c r="D22" s="24"/>
      <c r="E22" s="21">
        <f>'[4]cashflow.'!D24</f>
        <v>-1477.672840000001</v>
      </c>
      <c r="F22" s="21"/>
      <c r="G22" s="21" t="s">
        <v>25</v>
      </c>
      <c r="H22" s="19"/>
      <c r="I22" s="19"/>
    </row>
    <row r="23" spans="2:9" s="51" customFormat="1" ht="14.25" customHeight="1">
      <c r="B23" s="110" t="s">
        <v>156</v>
      </c>
      <c r="C23" s="20"/>
      <c r="D23" s="20"/>
      <c r="E23" s="21">
        <f>'[4]cashflow.'!D25</f>
        <v>55.414049999999634</v>
      </c>
      <c r="F23" s="21"/>
      <c r="G23" s="21" t="s">
        <v>25</v>
      </c>
      <c r="H23" s="19"/>
      <c r="I23" s="19"/>
    </row>
    <row r="24" spans="2:9" s="51" customFormat="1" ht="14.25" customHeight="1">
      <c r="B24" s="110" t="s">
        <v>192</v>
      </c>
      <c r="C24" s="20"/>
      <c r="D24" s="20"/>
      <c r="E24" s="21">
        <f>'[4]cashflow.'!D26</f>
        <v>-332.2224899999983</v>
      </c>
      <c r="F24" s="21"/>
      <c r="G24" s="21" t="s">
        <v>25</v>
      </c>
      <c r="H24" s="19"/>
      <c r="I24" s="19"/>
    </row>
    <row r="25" spans="2:9" s="51" customFormat="1" ht="15" thickBot="1">
      <c r="B25" s="111" t="s">
        <v>157</v>
      </c>
      <c r="C25" s="20"/>
      <c r="D25" s="20"/>
      <c r="E25" s="22">
        <f>'[4]cashflow.'!D27</f>
        <v>-257.33772999999974</v>
      </c>
      <c r="F25" s="28"/>
      <c r="G25" s="22" t="s">
        <v>25</v>
      </c>
      <c r="H25" s="19"/>
      <c r="I25" s="19"/>
    </row>
    <row r="26" spans="2:9" s="51" customFormat="1" ht="14.25">
      <c r="B26" s="24"/>
      <c r="C26" s="24"/>
      <c r="D26" s="24"/>
      <c r="E26" s="21"/>
      <c r="F26" s="21"/>
      <c r="G26" s="21"/>
      <c r="H26" s="19"/>
      <c r="I26" s="19"/>
    </row>
    <row r="27" spans="2:9" s="51" customFormat="1" ht="14.25" customHeight="1">
      <c r="B27" s="15" t="s">
        <v>114</v>
      </c>
      <c r="C27" s="20"/>
      <c r="D27" s="20"/>
      <c r="E27" s="49">
        <f>SUM(E17:E25)</f>
        <v>4352.885049999995</v>
      </c>
      <c r="F27" s="21"/>
      <c r="G27" s="21">
        <f>SUM(G17:G25)</f>
        <v>0</v>
      </c>
      <c r="H27" s="19"/>
      <c r="I27" s="19"/>
    </row>
    <row r="28" spans="2:9" s="51" customFormat="1" ht="14.25">
      <c r="B28" s="24"/>
      <c r="C28" s="24"/>
      <c r="D28" s="24"/>
      <c r="E28" s="21"/>
      <c r="F28" s="21"/>
      <c r="G28" s="21"/>
      <c r="H28" s="19"/>
      <c r="I28" s="19"/>
    </row>
    <row r="29" spans="2:9" s="51" customFormat="1" ht="14.25" customHeight="1">
      <c r="B29" s="18" t="s">
        <v>10</v>
      </c>
      <c r="C29" s="18"/>
      <c r="D29" s="18"/>
      <c r="E29" s="21">
        <f>'[4]cashflow.'!$D$31</f>
        <v>-936.8777777777779</v>
      </c>
      <c r="F29" s="21"/>
      <c r="G29" s="21" t="s">
        <v>25</v>
      </c>
      <c r="H29" s="19"/>
      <c r="I29" s="19"/>
    </row>
    <row r="30" spans="2:9" s="51" customFormat="1" ht="14.25">
      <c r="B30" s="18" t="s">
        <v>74</v>
      </c>
      <c r="C30" s="18"/>
      <c r="D30" s="18"/>
      <c r="E30" s="21">
        <f>'[4]cashflow.'!$D$32</f>
        <v>-998</v>
      </c>
      <c r="F30" s="28"/>
      <c r="G30" s="21" t="s">
        <v>25</v>
      </c>
      <c r="H30" s="19"/>
      <c r="I30" s="19"/>
    </row>
    <row r="31" spans="2:9" s="51" customFormat="1" ht="15" thickBot="1">
      <c r="B31" s="18"/>
      <c r="C31" s="18"/>
      <c r="D31" s="18"/>
      <c r="E31" s="22"/>
      <c r="F31" s="21"/>
      <c r="G31" s="22"/>
      <c r="H31" s="19"/>
      <c r="I31" s="19"/>
    </row>
    <row r="32" spans="2:9" s="51" customFormat="1" ht="15.75" thickBot="1">
      <c r="B32" s="25" t="s">
        <v>48</v>
      </c>
      <c r="C32" s="18"/>
      <c r="D32" s="18"/>
      <c r="E32" s="50">
        <f>SUM(E27:E30)-1</f>
        <v>2417.0072722222176</v>
      </c>
      <c r="F32" s="28"/>
      <c r="G32" s="126" t="s">
        <v>25</v>
      </c>
      <c r="H32" s="19"/>
      <c r="I32" s="19"/>
    </row>
    <row r="33" spans="2:9" s="51" customFormat="1" ht="14.25">
      <c r="B33" s="18"/>
      <c r="C33" s="18"/>
      <c r="D33" s="18"/>
      <c r="E33" s="112"/>
      <c r="F33" s="112"/>
      <c r="G33" s="112"/>
      <c r="H33" s="19"/>
      <c r="I33" s="19"/>
    </row>
    <row r="34" spans="2:9" s="51" customFormat="1" ht="14.25">
      <c r="B34" s="18"/>
      <c r="C34" s="19"/>
      <c r="D34" s="19"/>
      <c r="E34" s="21"/>
      <c r="F34" s="21"/>
      <c r="G34" s="21"/>
      <c r="H34" s="19"/>
      <c r="I34" s="19"/>
    </row>
    <row r="35" spans="2:9" s="51" customFormat="1" ht="15" customHeight="1">
      <c r="B35" s="25" t="s">
        <v>75</v>
      </c>
      <c r="C35" s="25"/>
      <c r="D35" s="25"/>
      <c r="E35" s="21"/>
      <c r="F35" s="21"/>
      <c r="G35" s="21"/>
      <c r="H35" s="25"/>
      <c r="I35" s="19"/>
    </row>
    <row r="36" spans="2:9" s="51" customFormat="1" ht="15" customHeight="1">
      <c r="B36" s="18" t="s">
        <v>115</v>
      </c>
      <c r="C36" s="25"/>
      <c r="D36" s="25"/>
      <c r="E36" s="21">
        <f>'[4]cashflow.'!D37</f>
        <v>15850.253569999997</v>
      </c>
      <c r="F36" s="21"/>
      <c r="G36" s="21" t="s">
        <v>25</v>
      </c>
      <c r="H36" s="25"/>
      <c r="I36" s="19"/>
    </row>
    <row r="37" spans="2:9" s="51" customFormat="1" ht="14.25">
      <c r="B37" s="113" t="s">
        <v>76</v>
      </c>
      <c r="C37" s="18"/>
      <c r="D37" s="18"/>
      <c r="E37" s="21">
        <f>'[4]cashflow.'!D38</f>
        <v>232</v>
      </c>
      <c r="F37" s="21"/>
      <c r="G37" s="21" t="s">
        <v>25</v>
      </c>
      <c r="H37" s="19"/>
      <c r="I37" s="19"/>
    </row>
    <row r="38" spans="2:9" s="51" customFormat="1" ht="14.25">
      <c r="B38" s="113" t="s">
        <v>96</v>
      </c>
      <c r="C38" s="19"/>
      <c r="D38" s="19"/>
      <c r="E38" s="21">
        <f>'[4]cashflow.'!D39</f>
        <v>0</v>
      </c>
      <c r="F38" s="21"/>
      <c r="G38" s="21" t="s">
        <v>25</v>
      </c>
      <c r="H38" s="19"/>
      <c r="I38" s="19"/>
    </row>
    <row r="39" spans="2:9" s="51" customFormat="1" ht="14.25">
      <c r="B39" s="113" t="s">
        <v>77</v>
      </c>
      <c r="C39" s="19"/>
      <c r="D39" s="19"/>
      <c r="E39" s="21">
        <f>'[4]cashflow.'!D40</f>
        <v>-4618.94587</v>
      </c>
      <c r="F39" s="21"/>
      <c r="G39" s="21" t="s">
        <v>25</v>
      </c>
      <c r="H39" s="19"/>
      <c r="I39" s="19"/>
    </row>
    <row r="40" spans="2:9" s="51" customFormat="1" ht="14.25">
      <c r="B40" s="113"/>
      <c r="C40" s="19"/>
      <c r="D40" s="19"/>
      <c r="E40" s="21"/>
      <c r="F40" s="28"/>
      <c r="G40" s="21"/>
      <c r="H40" s="19"/>
      <c r="I40" s="19"/>
    </row>
    <row r="41" spans="2:9" s="51" customFormat="1" ht="15" thickBot="1">
      <c r="B41" s="18"/>
      <c r="C41" s="19"/>
      <c r="D41" s="19"/>
      <c r="E41" s="22"/>
      <c r="F41" s="28"/>
      <c r="G41" s="22"/>
      <c r="H41" s="19"/>
      <c r="I41" s="19"/>
    </row>
    <row r="42" spans="2:10" s="51" customFormat="1" ht="15.75" thickBot="1">
      <c r="B42" s="18" t="s">
        <v>158</v>
      </c>
      <c r="C42" s="18"/>
      <c r="D42" s="18"/>
      <c r="E42" s="50">
        <f>SUM(E36:E41)</f>
        <v>11463.307699999998</v>
      </c>
      <c r="F42" s="28"/>
      <c r="G42" s="22" t="s">
        <v>25</v>
      </c>
      <c r="H42" s="18"/>
      <c r="I42" s="19"/>
      <c r="J42" s="114"/>
    </row>
    <row r="43" spans="2:9" s="51" customFormat="1" ht="14.25">
      <c r="B43" s="24"/>
      <c r="C43" s="19"/>
      <c r="D43" s="19"/>
      <c r="E43" s="21"/>
      <c r="F43" s="21"/>
      <c r="G43" s="21"/>
      <c r="H43" s="19"/>
      <c r="I43" s="19"/>
    </row>
    <row r="44" spans="2:9" s="51" customFormat="1" ht="15" customHeight="1">
      <c r="B44" s="25" t="s">
        <v>79</v>
      </c>
      <c r="C44" s="25"/>
      <c r="D44" s="25"/>
      <c r="E44" s="21"/>
      <c r="F44" s="21"/>
      <c r="G44" s="21"/>
      <c r="H44" s="18"/>
      <c r="I44" s="18"/>
    </row>
    <row r="45" spans="2:9" s="51" customFormat="1" ht="14.25" customHeight="1">
      <c r="B45" s="110" t="s">
        <v>130</v>
      </c>
      <c r="C45" s="18"/>
      <c r="D45" s="18"/>
      <c r="E45" s="21">
        <f>'[4]cashflow.'!D46</f>
        <v>-1435</v>
      </c>
      <c r="F45" s="21"/>
      <c r="G45" s="21" t="s">
        <v>25</v>
      </c>
      <c r="H45" s="19"/>
      <c r="I45" s="19"/>
    </row>
    <row r="46" spans="2:9" s="51" customFormat="1" ht="14.25" customHeight="1">
      <c r="B46" s="55" t="s">
        <v>80</v>
      </c>
      <c r="C46" s="18"/>
      <c r="D46" s="18"/>
      <c r="E46" s="21">
        <f>'[4]cashflow.'!D47</f>
        <v>-5.1</v>
      </c>
      <c r="F46" s="21"/>
      <c r="G46" s="21" t="s">
        <v>25</v>
      </c>
      <c r="H46" s="19"/>
      <c r="I46" s="19"/>
    </row>
    <row r="47" spans="2:9" s="51" customFormat="1" ht="14.25" customHeight="1">
      <c r="B47" s="55" t="s">
        <v>97</v>
      </c>
      <c r="C47" s="18"/>
      <c r="D47" s="18"/>
      <c r="E47" s="21">
        <f>'[4]cashflow.'!D48</f>
        <v>-5</v>
      </c>
      <c r="F47" s="21"/>
      <c r="G47" s="21" t="s">
        <v>25</v>
      </c>
      <c r="H47" s="19"/>
      <c r="I47" s="19"/>
    </row>
    <row r="48" spans="2:9" s="51" customFormat="1" ht="14.25" customHeight="1">
      <c r="B48" s="55" t="s">
        <v>81</v>
      </c>
      <c r="C48" s="18"/>
      <c r="D48" s="18"/>
      <c r="E48" s="21">
        <f>'[4]cashflow.'!D49</f>
        <v>-34.02420000000001</v>
      </c>
      <c r="F48" s="21"/>
      <c r="G48" s="21" t="s">
        <v>25</v>
      </c>
      <c r="H48" s="19"/>
      <c r="I48" s="19"/>
    </row>
    <row r="49" spans="2:9" s="51" customFormat="1" ht="14.25" customHeight="1">
      <c r="B49" s="139" t="s">
        <v>186</v>
      </c>
      <c r="C49" s="18"/>
      <c r="D49" s="18"/>
      <c r="E49" s="21">
        <f>'[4]cashflow.'!D50</f>
        <v>649</v>
      </c>
      <c r="F49" s="21"/>
      <c r="G49" s="21" t="s">
        <v>25</v>
      </c>
      <c r="H49" s="19"/>
      <c r="I49" s="19"/>
    </row>
    <row r="50" spans="2:9" s="51" customFormat="1" ht="14.25" customHeight="1">
      <c r="B50" s="139" t="s">
        <v>187</v>
      </c>
      <c r="C50" s="18"/>
      <c r="D50" s="18"/>
      <c r="E50" s="21">
        <f>'[4]cashflow.'!D51</f>
        <v>5000</v>
      </c>
      <c r="F50" s="28"/>
      <c r="G50" s="21" t="s">
        <v>25</v>
      </c>
      <c r="H50" s="19"/>
      <c r="I50" s="19"/>
    </row>
    <row r="51" spans="2:9" s="51" customFormat="1" ht="14.25" customHeight="1">
      <c r="B51" s="139" t="s">
        <v>188</v>
      </c>
      <c r="C51" s="18"/>
      <c r="D51" s="18"/>
      <c r="E51" s="21">
        <f>'[4]cashflow.'!D52</f>
        <v>13320</v>
      </c>
      <c r="F51" s="28"/>
      <c r="G51" s="21" t="s">
        <v>25</v>
      </c>
      <c r="H51" s="19"/>
      <c r="I51" s="19"/>
    </row>
    <row r="52" spans="2:9" s="51" customFormat="1" ht="14.25" customHeight="1">
      <c r="B52" s="139" t="s">
        <v>189</v>
      </c>
      <c r="C52" s="18"/>
      <c r="D52" s="18"/>
      <c r="E52" s="21">
        <f>'[4]cashflow.'!D53</f>
        <v>-2584</v>
      </c>
      <c r="F52" s="28"/>
      <c r="G52" s="21" t="s">
        <v>25</v>
      </c>
      <c r="H52" s="19"/>
      <c r="I52" s="19"/>
    </row>
    <row r="53" spans="2:9" s="51" customFormat="1" ht="14.25" customHeight="1">
      <c r="B53" s="139" t="s">
        <v>190</v>
      </c>
      <c r="C53" s="18"/>
      <c r="D53" s="18"/>
      <c r="E53" s="21">
        <f>'[4]cashflow.'!D54</f>
        <v>-637.5</v>
      </c>
      <c r="F53" s="28"/>
      <c r="G53" s="21" t="s">
        <v>25</v>
      </c>
      <c r="H53" s="19"/>
      <c r="I53" s="19"/>
    </row>
    <row r="54" spans="2:9" s="51" customFormat="1" ht="15" thickBot="1">
      <c r="B54" s="18"/>
      <c r="C54" s="18"/>
      <c r="D54" s="18"/>
      <c r="E54" s="22"/>
      <c r="F54" s="28"/>
      <c r="G54" s="22"/>
      <c r="H54" s="19"/>
      <c r="I54" s="19"/>
    </row>
    <row r="55" spans="2:9" s="51" customFormat="1" ht="18" customHeight="1" thickBot="1">
      <c r="B55" s="37" t="s">
        <v>118</v>
      </c>
      <c r="C55" s="20"/>
      <c r="D55" s="20"/>
      <c r="E55" s="53">
        <f>SUM(E45:E54)</f>
        <v>14268.375800000002</v>
      </c>
      <c r="F55" s="28"/>
      <c r="G55" s="22" t="s">
        <v>25</v>
      </c>
      <c r="H55" s="19"/>
      <c r="I55" s="19"/>
    </row>
    <row r="56" spans="2:9" s="51" customFormat="1" ht="14.25">
      <c r="B56" s="18"/>
      <c r="C56" s="18"/>
      <c r="D56" s="18"/>
      <c r="E56" s="112"/>
      <c r="F56" s="28"/>
      <c r="G56" s="112"/>
      <c r="H56" s="19"/>
      <c r="I56" s="19"/>
    </row>
    <row r="57" spans="2:9" s="51" customFormat="1" ht="14.25">
      <c r="B57" s="18"/>
      <c r="C57" s="18"/>
      <c r="D57" s="18"/>
      <c r="E57" s="21"/>
      <c r="F57" s="28"/>
      <c r="G57" s="21"/>
      <c r="H57" s="19"/>
      <c r="I57" s="19"/>
    </row>
    <row r="58" spans="2:9" s="51" customFormat="1" ht="14.25" customHeight="1">
      <c r="B58" s="25" t="s">
        <v>193</v>
      </c>
      <c r="C58" s="18"/>
      <c r="D58" s="18"/>
      <c r="E58" s="21">
        <f>E55+E42+E32</f>
        <v>28148.690772222217</v>
      </c>
      <c r="F58" s="28"/>
      <c r="G58" s="21" t="s">
        <v>25</v>
      </c>
      <c r="H58" s="18"/>
      <c r="I58" s="19"/>
    </row>
    <row r="59" spans="2:9" s="51" customFormat="1" ht="14.25">
      <c r="B59" s="20"/>
      <c r="C59" s="19"/>
      <c r="D59" s="19"/>
      <c r="E59" s="21"/>
      <c r="F59" s="28"/>
      <c r="G59" s="21"/>
      <c r="H59" s="19"/>
      <c r="I59" s="19"/>
    </row>
    <row r="60" spans="2:9" s="51" customFormat="1" ht="14.25" customHeight="1" thickBot="1">
      <c r="B60" s="155" t="s">
        <v>109</v>
      </c>
      <c r="C60" s="20"/>
      <c r="D60" s="20"/>
      <c r="E60" s="22">
        <v>0</v>
      </c>
      <c r="F60" s="28" t="s">
        <v>135</v>
      </c>
      <c r="G60" s="22" t="s">
        <v>25</v>
      </c>
      <c r="H60" s="19"/>
      <c r="I60" s="19"/>
    </row>
    <row r="61" spans="2:9" s="51" customFormat="1" ht="14.25">
      <c r="B61" s="155"/>
      <c r="C61" s="20"/>
      <c r="D61" s="20"/>
      <c r="E61" s="112"/>
      <c r="F61" s="28"/>
      <c r="G61" s="112"/>
      <c r="H61" s="19"/>
      <c r="I61" s="19"/>
    </row>
    <row r="62" spans="2:9" s="51" customFormat="1" ht="15">
      <c r="B62" s="36"/>
      <c r="C62" s="20"/>
      <c r="D62" s="20"/>
      <c r="E62" s="112"/>
      <c r="F62" s="28"/>
      <c r="G62" s="112"/>
      <c r="H62" s="19"/>
      <c r="I62" s="19"/>
    </row>
    <row r="63" spans="2:9" s="51" customFormat="1" ht="15.75" thickBot="1">
      <c r="B63" s="155" t="s">
        <v>159</v>
      </c>
      <c r="C63" s="20"/>
      <c r="D63" s="19"/>
      <c r="E63" s="122">
        <f>E60+E58</f>
        <v>28148.690772222217</v>
      </c>
      <c r="F63" s="123"/>
      <c r="G63" s="122" t="s">
        <v>25</v>
      </c>
      <c r="H63" s="19"/>
      <c r="I63" s="19"/>
    </row>
    <row r="64" spans="2:6" s="51" customFormat="1" ht="15" thickTop="1">
      <c r="B64" s="155"/>
      <c r="F64" s="28"/>
    </row>
    <row r="65" s="51" customFormat="1" ht="14.25">
      <c r="F65" s="28"/>
    </row>
    <row r="66" spans="2:6" s="51" customFormat="1" ht="15">
      <c r="B66" s="16" t="s">
        <v>105</v>
      </c>
      <c r="F66" s="28"/>
    </row>
    <row r="67" spans="2:7" s="51" customFormat="1" ht="14.25">
      <c r="B67" s="51" t="s">
        <v>85</v>
      </c>
      <c r="E67" s="112">
        <f>'[4]cashflow.'!D67</f>
        <v>29547.43157</v>
      </c>
      <c r="F67" s="28"/>
      <c r="G67" s="21" t="s">
        <v>25</v>
      </c>
    </row>
    <row r="68" spans="2:7" s="51" customFormat="1" ht="14.25">
      <c r="B68" s="51" t="s">
        <v>86</v>
      </c>
      <c r="E68" s="112">
        <f>'[4]cashflow.'!D68</f>
        <v>12352.785220000002</v>
      </c>
      <c r="F68" s="28"/>
      <c r="G68" s="21" t="s">
        <v>25</v>
      </c>
    </row>
    <row r="69" spans="2:7" s="51" customFormat="1" ht="15" thickBot="1">
      <c r="B69" s="51" t="s">
        <v>87</v>
      </c>
      <c r="E69" s="140">
        <f>'[4]cashflow.'!D69</f>
        <v>-5196</v>
      </c>
      <c r="G69" s="22" t="s">
        <v>25</v>
      </c>
    </row>
    <row r="70" spans="5:7" s="51" customFormat="1" ht="14.25">
      <c r="E70" s="112">
        <f>SUM(E67:E69)-1</f>
        <v>36703.216790000006</v>
      </c>
      <c r="G70" s="21" t="s">
        <v>25</v>
      </c>
    </row>
    <row r="71" spans="2:7" s="51" customFormat="1" ht="14.25">
      <c r="B71" s="55" t="s">
        <v>165</v>
      </c>
      <c r="C71" s="115"/>
      <c r="E71" s="112">
        <f>'[4]cashflow.'!$D$71</f>
        <v>-8555</v>
      </c>
      <c r="G71" s="21" t="s">
        <v>25</v>
      </c>
    </row>
    <row r="72" spans="5:7" s="51" customFormat="1" ht="15.75" thickBot="1">
      <c r="E72" s="124">
        <f>SUM(E70:E71)+1</f>
        <v>28149.216790000006</v>
      </c>
      <c r="F72" s="123"/>
      <c r="G72" s="125" t="s">
        <v>25</v>
      </c>
    </row>
    <row r="73" s="51" customFormat="1" ht="15" thickTop="1">
      <c r="F73" s="28"/>
    </row>
    <row r="74" spans="2:6" s="51" customFormat="1" ht="14.25">
      <c r="B74" s="51" t="s">
        <v>136</v>
      </c>
      <c r="E74" s="114"/>
      <c r="F74" s="28"/>
    </row>
    <row r="75" s="51" customFormat="1" ht="12.75" customHeight="1"/>
    <row r="76" s="51" customFormat="1" ht="16.5">
      <c r="B76" s="141" t="s">
        <v>103</v>
      </c>
    </row>
    <row r="77" s="51" customFormat="1" ht="16.5">
      <c r="B77" s="141" t="s">
        <v>160</v>
      </c>
    </row>
    <row r="78" s="51" customFormat="1" ht="16.5">
      <c r="B78" s="141" t="s">
        <v>191</v>
      </c>
    </row>
  </sheetData>
  <sheetProtection/>
  <mergeCells count="4">
    <mergeCell ref="B60:B61"/>
    <mergeCell ref="B63:B64"/>
    <mergeCell ref="E5:E8"/>
    <mergeCell ref="G5:G8"/>
  </mergeCells>
  <printOptions/>
  <pageMargins left="0.52" right="0.17" top="0.22" bottom="0.16" header="0.17" footer="0.16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 Kwong Yokohama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TKYB</dc:creator>
  <cp:keywords/>
  <dc:description/>
  <cp:lastModifiedBy>user</cp:lastModifiedBy>
  <cp:lastPrinted>2009-10-23T08:07:27Z</cp:lastPrinted>
  <dcterms:created xsi:type="dcterms:W3CDTF">2002-11-05T00:02:16Z</dcterms:created>
  <dcterms:modified xsi:type="dcterms:W3CDTF">2009-10-23T08:07:30Z</dcterms:modified>
  <cp:category/>
  <cp:version/>
  <cp:contentType/>
  <cp:contentStatus/>
</cp:coreProperties>
</file>